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PC-JAVIER\Carpeta en Red\Estadistica\Informe Estadístico Mensual\"/>
    </mc:Choice>
  </mc:AlternateContent>
  <xr:revisionPtr revIDLastSave="0" documentId="13_ncr:1_{E2A3D7D8-7C96-4FD1-A147-E61908023B53}" xr6:coauthVersionLast="47" xr6:coauthVersionMax="47" xr10:uidLastSave="{00000000-0000-0000-0000-000000000000}"/>
  <bookViews>
    <workbookView xWindow="-120" yWindow="-120" windowWidth="29040" windowHeight="15840" xr2:uid="{45DB9CE0-2A33-483A-86BB-584192CEFE6C}"/>
  </bookViews>
  <sheets>
    <sheet name="INDICE" sheetId="9" r:id="rId1"/>
    <sheet name="Resumen DOMESTICO" sheetId="10" r:id="rId2"/>
    <sheet name="Resumen EXPORTACION" sheetId="11" r:id="rId3"/>
    <sheet name="Resumen TOTAL" sheetId="15" r:id="rId4"/>
    <sheet name="Resumen PRECIO TRASLADO" sheetId="13" r:id="rId5"/>
    <sheet name="Despacho por tipo" sheetId="1" r:id="rId6"/>
    <sheet name="Despacho por envase" sheetId="2" r:id="rId7"/>
    <sheet name="Despacho por color" sheetId="3" r:id="rId8"/>
    <sheet name="Despacho por variedad" sheetId="4" r:id="rId9"/>
    <sheet name="Exportación por tipo" sheetId="5" r:id="rId10"/>
    <sheet name="Exportación por envase" sheetId="6" r:id="rId11"/>
    <sheet name="Exportación por varietal" sheetId="7" r:id="rId12"/>
    <sheet name="Exportación por país" sheetId="8" r:id="rId13"/>
    <sheet name="Venta total por tipo" sheetId="14" r:id="rId14"/>
    <sheet name="Precio Vino de Traslado Color" sheetId="12" r:id="rId15"/>
  </sheets>
  <externalReferences>
    <externalReference r:id="rId16"/>
  </externalReferenc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58" i="3" l="1"/>
  <c r="G140" i="3"/>
  <c r="G122" i="3"/>
  <c r="G104" i="3"/>
  <c r="G86" i="3"/>
  <c r="G68" i="3"/>
  <c r="G50" i="3"/>
  <c r="G32" i="3"/>
  <c r="G14" i="3"/>
  <c r="G68" i="1"/>
  <c r="G50" i="1"/>
  <c r="G32" i="1"/>
  <c r="G14" i="1"/>
  <c r="G86" i="2"/>
  <c r="G50" i="2"/>
  <c r="G32" i="2"/>
  <c r="G14" i="2"/>
  <c r="K90" i="2"/>
  <c r="K89" i="2"/>
  <c r="K88" i="2"/>
  <c r="K87" i="2"/>
  <c r="K86" i="2"/>
  <c r="K85" i="2"/>
  <c r="K84" i="2"/>
  <c r="K83" i="2"/>
  <c r="K82" i="2"/>
  <c r="K81" i="2"/>
  <c r="K80" i="2"/>
  <c r="K79" i="2"/>
  <c r="F90" i="2"/>
  <c r="E90" i="2"/>
  <c r="D90" i="2"/>
  <c r="C90" i="2"/>
  <c r="B90" i="2"/>
  <c r="F89" i="2"/>
  <c r="E89" i="2"/>
  <c r="D89" i="2"/>
  <c r="C89" i="2"/>
  <c r="B89" i="2"/>
  <c r="F88" i="2"/>
  <c r="E88" i="2"/>
  <c r="D88" i="2"/>
  <c r="C88" i="2"/>
  <c r="B88" i="2"/>
  <c r="F87" i="2"/>
  <c r="E87" i="2"/>
  <c r="D87" i="2"/>
  <c r="C87" i="2"/>
  <c r="B87" i="2"/>
  <c r="F86" i="2"/>
  <c r="E86" i="2"/>
  <c r="D86" i="2"/>
  <c r="C86" i="2"/>
  <c r="B86" i="2"/>
  <c r="G85" i="2"/>
  <c r="F85" i="2"/>
  <c r="E85" i="2"/>
  <c r="D85" i="2"/>
  <c r="C85" i="2"/>
  <c r="B85" i="2"/>
  <c r="G84" i="2"/>
  <c r="F84" i="2"/>
  <c r="E84" i="2"/>
  <c r="D84" i="2"/>
  <c r="C84" i="2"/>
  <c r="B84" i="2"/>
  <c r="G83" i="2"/>
  <c r="F83" i="2"/>
  <c r="E83" i="2"/>
  <c r="D83" i="2"/>
  <c r="C83" i="2"/>
  <c r="B83" i="2"/>
  <c r="G82" i="2"/>
  <c r="F82" i="2"/>
  <c r="E82" i="2"/>
  <c r="D82" i="2"/>
  <c r="C82" i="2"/>
  <c r="B82" i="2"/>
  <c r="G81" i="2"/>
  <c r="F81" i="2"/>
  <c r="E81" i="2"/>
  <c r="D81" i="2"/>
  <c r="C81" i="2"/>
  <c r="B81" i="2"/>
  <c r="G80" i="2"/>
  <c r="F80" i="2"/>
  <c r="E80" i="2"/>
  <c r="D80" i="2"/>
  <c r="C80" i="2"/>
  <c r="B80" i="2"/>
  <c r="G79" i="2"/>
  <c r="F79" i="2"/>
  <c r="E79" i="2"/>
  <c r="D79" i="2"/>
  <c r="C79" i="2"/>
  <c r="B79" i="2"/>
  <c r="K54" i="2"/>
  <c r="K53" i="2"/>
  <c r="K52" i="2"/>
  <c r="K51" i="2"/>
  <c r="K50" i="2"/>
  <c r="K49" i="2"/>
  <c r="K48" i="2"/>
  <c r="K47" i="2"/>
  <c r="K46" i="2"/>
  <c r="K45" i="2"/>
  <c r="K44" i="2"/>
  <c r="K43" i="2"/>
  <c r="F54" i="2"/>
  <c r="E54" i="2"/>
  <c r="D54" i="2"/>
  <c r="C54" i="2"/>
  <c r="B54" i="2"/>
  <c r="F53" i="2"/>
  <c r="E53" i="2"/>
  <c r="D53" i="2"/>
  <c r="C53" i="2"/>
  <c r="B53" i="2"/>
  <c r="F52" i="2"/>
  <c r="E52" i="2"/>
  <c r="D52" i="2"/>
  <c r="C52" i="2"/>
  <c r="B52" i="2"/>
  <c r="F51" i="2"/>
  <c r="E51" i="2"/>
  <c r="D51" i="2"/>
  <c r="C51" i="2"/>
  <c r="B51" i="2"/>
  <c r="F50" i="2"/>
  <c r="E50" i="2"/>
  <c r="D50" i="2"/>
  <c r="C50" i="2"/>
  <c r="B50" i="2"/>
  <c r="G49" i="2"/>
  <c r="F49" i="2"/>
  <c r="E49" i="2"/>
  <c r="D49" i="2"/>
  <c r="C49" i="2"/>
  <c r="B49" i="2"/>
  <c r="G48" i="2"/>
  <c r="F48" i="2"/>
  <c r="E48" i="2"/>
  <c r="D48" i="2"/>
  <c r="C48" i="2"/>
  <c r="B48" i="2"/>
  <c r="G47" i="2"/>
  <c r="F47" i="2"/>
  <c r="E47" i="2"/>
  <c r="D47" i="2"/>
  <c r="C47" i="2"/>
  <c r="B47" i="2"/>
  <c r="G46" i="2"/>
  <c r="F46" i="2"/>
  <c r="E46" i="2"/>
  <c r="D46" i="2"/>
  <c r="C46" i="2"/>
  <c r="B46" i="2"/>
  <c r="G45" i="2"/>
  <c r="F45" i="2"/>
  <c r="E45" i="2"/>
  <c r="D45" i="2"/>
  <c r="C45" i="2"/>
  <c r="B45" i="2"/>
  <c r="G44" i="2"/>
  <c r="F44" i="2"/>
  <c r="E44" i="2"/>
  <c r="D44" i="2"/>
  <c r="C44" i="2"/>
  <c r="B44" i="2"/>
  <c r="G43" i="2"/>
  <c r="F43" i="2"/>
  <c r="E43" i="2"/>
  <c r="D43" i="2"/>
  <c r="C43" i="2"/>
  <c r="B43" i="2"/>
  <c r="K36" i="2"/>
  <c r="K35" i="2"/>
  <c r="K34" i="2"/>
  <c r="K33" i="2"/>
  <c r="K32" i="2"/>
  <c r="K31" i="2"/>
  <c r="K30" i="2"/>
  <c r="K29" i="2"/>
  <c r="K28" i="2"/>
  <c r="K27" i="2"/>
  <c r="K26" i="2"/>
  <c r="K25" i="2"/>
  <c r="F36" i="2"/>
  <c r="E36" i="2"/>
  <c r="D36" i="2"/>
  <c r="C36" i="2"/>
  <c r="B36" i="2"/>
  <c r="F35" i="2"/>
  <c r="E35" i="2"/>
  <c r="D35" i="2"/>
  <c r="C35" i="2"/>
  <c r="B35" i="2"/>
  <c r="F34" i="2"/>
  <c r="E34" i="2"/>
  <c r="D34" i="2"/>
  <c r="C34" i="2"/>
  <c r="B34" i="2"/>
  <c r="F33" i="2"/>
  <c r="E33" i="2"/>
  <c r="D33" i="2"/>
  <c r="C33" i="2"/>
  <c r="B33" i="2"/>
  <c r="F32" i="2"/>
  <c r="E32" i="2"/>
  <c r="D32" i="2"/>
  <c r="C32" i="2"/>
  <c r="B32" i="2"/>
  <c r="G31" i="2"/>
  <c r="F31" i="2"/>
  <c r="E31" i="2"/>
  <c r="D31" i="2"/>
  <c r="C31" i="2"/>
  <c r="B31" i="2"/>
  <c r="G30" i="2"/>
  <c r="F30" i="2"/>
  <c r="E30" i="2"/>
  <c r="D30" i="2"/>
  <c r="C30" i="2"/>
  <c r="B30" i="2"/>
  <c r="G29" i="2"/>
  <c r="F29" i="2"/>
  <c r="E29" i="2"/>
  <c r="D29" i="2"/>
  <c r="C29" i="2"/>
  <c r="B29" i="2"/>
  <c r="G28" i="2"/>
  <c r="F28" i="2"/>
  <c r="E28" i="2"/>
  <c r="D28" i="2"/>
  <c r="C28" i="2"/>
  <c r="B28" i="2"/>
  <c r="G27" i="2"/>
  <c r="F27" i="2"/>
  <c r="E27" i="2"/>
  <c r="D27" i="2"/>
  <c r="C27" i="2"/>
  <c r="B27" i="2"/>
  <c r="G26" i="2"/>
  <c r="F26" i="2"/>
  <c r="E26" i="2"/>
  <c r="D26" i="2"/>
  <c r="C26" i="2"/>
  <c r="B26" i="2"/>
  <c r="G25" i="2"/>
  <c r="F25" i="2"/>
  <c r="E25" i="2"/>
  <c r="D25" i="2"/>
  <c r="C25" i="2"/>
  <c r="B25" i="2"/>
  <c r="K18" i="2"/>
  <c r="K17" i="2"/>
  <c r="K16" i="2"/>
  <c r="K15" i="2"/>
  <c r="K14" i="2"/>
  <c r="K13" i="2"/>
  <c r="K12" i="2"/>
  <c r="K11" i="2"/>
  <c r="K10" i="2"/>
  <c r="K9" i="2"/>
  <c r="K8" i="2"/>
  <c r="K7" i="2"/>
  <c r="F18" i="2"/>
  <c r="E18" i="2"/>
  <c r="D18" i="2"/>
  <c r="C18" i="2"/>
  <c r="B18" i="2"/>
  <c r="F17" i="2"/>
  <c r="E17" i="2"/>
  <c r="D17" i="2"/>
  <c r="C17" i="2"/>
  <c r="B17" i="2"/>
  <c r="F16" i="2"/>
  <c r="E16" i="2"/>
  <c r="D16" i="2"/>
  <c r="C16" i="2"/>
  <c r="B16" i="2"/>
  <c r="F15" i="2"/>
  <c r="E15" i="2"/>
  <c r="D15" i="2"/>
  <c r="C15" i="2"/>
  <c r="B15" i="2"/>
  <c r="F14" i="2"/>
  <c r="E14" i="2"/>
  <c r="D14" i="2"/>
  <c r="C14" i="2"/>
  <c r="B14" i="2"/>
  <c r="G13" i="2"/>
  <c r="F13" i="2"/>
  <c r="E13" i="2"/>
  <c r="D13" i="2"/>
  <c r="C13" i="2"/>
  <c r="B13" i="2"/>
  <c r="G12" i="2"/>
  <c r="F12" i="2"/>
  <c r="E12" i="2"/>
  <c r="D12" i="2"/>
  <c r="C12" i="2"/>
  <c r="B12" i="2"/>
  <c r="G11" i="2"/>
  <c r="F11" i="2"/>
  <c r="E11" i="2"/>
  <c r="D11" i="2"/>
  <c r="C11" i="2"/>
  <c r="B11" i="2"/>
  <c r="G10" i="2"/>
  <c r="F10" i="2"/>
  <c r="E10" i="2"/>
  <c r="D10" i="2"/>
  <c r="C10" i="2"/>
  <c r="B10" i="2"/>
  <c r="G9" i="2"/>
  <c r="F9" i="2"/>
  <c r="E9" i="2"/>
  <c r="D9" i="2"/>
  <c r="C9" i="2"/>
  <c r="B9" i="2"/>
  <c r="G8" i="2"/>
  <c r="F8" i="2"/>
  <c r="E8" i="2"/>
  <c r="D8" i="2"/>
  <c r="C8" i="2"/>
  <c r="B8" i="2"/>
  <c r="G7" i="2"/>
  <c r="F7" i="2"/>
  <c r="E7" i="2"/>
  <c r="D7" i="2"/>
  <c r="C7" i="2"/>
  <c r="B7" i="2"/>
  <c r="P14" i="2" l="1"/>
  <c r="P32" i="2"/>
  <c r="R32" i="2" s="1"/>
  <c r="C61" i="2"/>
  <c r="G61" i="2"/>
  <c r="E62" i="2"/>
  <c r="C63" i="2"/>
  <c r="G63" i="2"/>
  <c r="E64" i="2"/>
  <c r="C65" i="2"/>
  <c r="G65" i="2"/>
  <c r="E66" i="2"/>
  <c r="C67" i="2"/>
  <c r="G67" i="2"/>
  <c r="E68" i="2"/>
  <c r="D69" i="2"/>
  <c r="C70" i="2"/>
  <c r="B71" i="2"/>
  <c r="F71" i="2"/>
  <c r="E72" i="2"/>
  <c r="K63" i="2"/>
  <c r="K67" i="2"/>
  <c r="K71" i="2"/>
  <c r="H50" i="2"/>
  <c r="P50" i="2"/>
  <c r="R50" i="2" s="1"/>
  <c r="H14" i="2"/>
  <c r="R14" i="2"/>
  <c r="C62" i="2"/>
  <c r="E63" i="2"/>
  <c r="C64" i="2"/>
  <c r="E65" i="2"/>
  <c r="G66" i="2"/>
  <c r="B69" i="2"/>
  <c r="F69" i="2"/>
  <c r="D71" i="2"/>
  <c r="C72" i="2"/>
  <c r="K69" i="2"/>
  <c r="D61" i="2"/>
  <c r="F62" i="2"/>
  <c r="B64" i="2"/>
  <c r="D65" i="2"/>
  <c r="F66" i="2"/>
  <c r="B68" i="2"/>
  <c r="F68" i="2"/>
  <c r="C71" i="2"/>
  <c r="F72" i="2"/>
  <c r="K68" i="2"/>
  <c r="G68" i="2"/>
  <c r="H68" i="2" s="1"/>
  <c r="E61" i="2"/>
  <c r="G62" i="2"/>
  <c r="G64" i="2"/>
  <c r="C66" i="2"/>
  <c r="E67" i="2"/>
  <c r="C68" i="2"/>
  <c r="E70" i="2"/>
  <c r="K61" i="2"/>
  <c r="K65" i="2"/>
  <c r="B62" i="2"/>
  <c r="D63" i="2"/>
  <c r="F64" i="2"/>
  <c r="B66" i="2"/>
  <c r="D67" i="2"/>
  <c r="E69" i="2"/>
  <c r="D70" i="2"/>
  <c r="B72" i="2"/>
  <c r="K64" i="2"/>
  <c r="K72" i="2"/>
  <c r="P86" i="2"/>
  <c r="R86" i="2" s="1"/>
  <c r="B61" i="2"/>
  <c r="F61" i="2"/>
  <c r="D62" i="2"/>
  <c r="B63" i="2"/>
  <c r="F63" i="2"/>
  <c r="D64" i="2"/>
  <c r="B65" i="2"/>
  <c r="F65" i="2"/>
  <c r="D66" i="2"/>
  <c r="B67" i="2"/>
  <c r="F67" i="2"/>
  <c r="D68" i="2"/>
  <c r="C69" i="2"/>
  <c r="B70" i="2"/>
  <c r="F70" i="2"/>
  <c r="E71" i="2"/>
  <c r="D72" i="2"/>
  <c r="K62" i="2"/>
  <c r="K66" i="2"/>
  <c r="K70" i="2"/>
  <c r="H32" i="2"/>
  <c r="H86" i="2"/>
  <c r="N176" i="10"/>
  <c r="M176" i="10"/>
  <c r="N175" i="10"/>
  <c r="M175" i="10"/>
  <c r="N174" i="10"/>
  <c r="M174" i="10"/>
  <c r="N173" i="10"/>
  <c r="M173" i="10"/>
  <c r="N172" i="10"/>
  <c r="M172" i="10"/>
  <c r="N162" i="10"/>
  <c r="M162" i="10"/>
  <c r="N161" i="10"/>
  <c r="M161" i="10"/>
  <c r="N160" i="10"/>
  <c r="M160" i="10"/>
  <c r="N159" i="10"/>
  <c r="M159" i="10"/>
  <c r="N158" i="10"/>
  <c r="M158" i="10"/>
  <c r="N148" i="10"/>
  <c r="M148" i="10"/>
  <c r="N147" i="10"/>
  <c r="M147" i="10"/>
  <c r="N146" i="10"/>
  <c r="M146" i="10"/>
  <c r="N145" i="10"/>
  <c r="M145" i="10"/>
  <c r="N144" i="10"/>
  <c r="M144" i="10"/>
  <c r="N134" i="10"/>
  <c r="N133" i="10"/>
  <c r="N132" i="10"/>
  <c r="N131" i="10"/>
  <c r="N130" i="10"/>
  <c r="M134" i="10"/>
  <c r="M133" i="10"/>
  <c r="M132" i="10"/>
  <c r="M131" i="10"/>
  <c r="M130" i="10"/>
  <c r="P68" i="2" l="1"/>
  <c r="R68" i="2" s="1"/>
  <c r="F54" i="4"/>
  <c r="E54" i="4"/>
  <c r="D54" i="4"/>
  <c r="C54" i="4"/>
  <c r="B54" i="4"/>
  <c r="F53" i="4"/>
  <c r="E53" i="4"/>
  <c r="D53" i="4"/>
  <c r="C53" i="4"/>
  <c r="B53" i="4"/>
  <c r="F52" i="4"/>
  <c r="E52" i="4"/>
  <c r="D52" i="4"/>
  <c r="C52" i="4"/>
  <c r="B52" i="4"/>
  <c r="F51" i="4"/>
  <c r="E51" i="4"/>
  <c r="D51" i="4"/>
  <c r="C51" i="4"/>
  <c r="B51" i="4"/>
  <c r="F50" i="4"/>
  <c r="E50" i="4"/>
  <c r="D50" i="4"/>
  <c r="C50" i="4"/>
  <c r="B50" i="4"/>
  <c r="G49" i="4"/>
  <c r="M115" i="10" s="1"/>
  <c r="F49" i="4"/>
  <c r="E49" i="4"/>
  <c r="D49" i="4"/>
  <c r="C49" i="4"/>
  <c r="B49" i="4"/>
  <c r="G48" i="4"/>
  <c r="M114" i="10" s="1"/>
  <c r="F48" i="4"/>
  <c r="E48" i="4"/>
  <c r="D48" i="4"/>
  <c r="C48" i="4"/>
  <c r="B48" i="4"/>
  <c r="G47" i="4"/>
  <c r="M113" i="10" s="1"/>
  <c r="F47" i="4"/>
  <c r="E47" i="4"/>
  <c r="D47" i="4"/>
  <c r="C47" i="4"/>
  <c r="B47" i="4"/>
  <c r="G46" i="4"/>
  <c r="M112" i="10" s="1"/>
  <c r="F46" i="4"/>
  <c r="E46" i="4"/>
  <c r="D46" i="4"/>
  <c r="C46" i="4"/>
  <c r="B46" i="4"/>
  <c r="G45" i="4"/>
  <c r="M111" i="10" s="1"/>
  <c r="F45" i="4"/>
  <c r="E45" i="4"/>
  <c r="D45" i="4"/>
  <c r="C45" i="4"/>
  <c r="B45" i="4"/>
  <c r="G44" i="4"/>
  <c r="M110" i="10" s="1"/>
  <c r="F44" i="4"/>
  <c r="E44" i="4"/>
  <c r="D44" i="4"/>
  <c r="C44" i="4"/>
  <c r="B44" i="4"/>
  <c r="N120" i="10"/>
  <c r="N119" i="10"/>
  <c r="N118" i="10"/>
  <c r="N117" i="10"/>
  <c r="N116" i="10"/>
  <c r="M120" i="10"/>
  <c r="M119" i="10"/>
  <c r="M118" i="10"/>
  <c r="M117" i="10"/>
  <c r="M116" i="10"/>
  <c r="N106" i="10"/>
  <c r="F36" i="4"/>
  <c r="E36" i="4"/>
  <c r="N105" i="10"/>
  <c r="F35" i="4"/>
  <c r="E35" i="4"/>
  <c r="N104" i="10"/>
  <c r="F34" i="4"/>
  <c r="E34" i="4"/>
  <c r="F33" i="4"/>
  <c r="E33" i="4"/>
  <c r="N102" i="10"/>
  <c r="F32" i="4"/>
  <c r="E32" i="4"/>
  <c r="G31" i="4"/>
  <c r="F31" i="4"/>
  <c r="E31" i="4"/>
  <c r="G30" i="4"/>
  <c r="M100" i="10" s="1"/>
  <c r="F30" i="4"/>
  <c r="E30" i="4"/>
  <c r="G29" i="4"/>
  <c r="F29" i="4"/>
  <c r="E29" i="4"/>
  <c r="G28" i="4"/>
  <c r="M98" i="10" s="1"/>
  <c r="F28" i="4"/>
  <c r="E28" i="4"/>
  <c r="G27" i="4"/>
  <c r="F27" i="4"/>
  <c r="E27" i="4"/>
  <c r="G26" i="4"/>
  <c r="H26" i="4" s="1"/>
  <c r="N96" i="10" s="1"/>
  <c r="F26" i="4"/>
  <c r="E26" i="4"/>
  <c r="D36" i="4"/>
  <c r="D35" i="4"/>
  <c r="D34" i="4"/>
  <c r="D33" i="4"/>
  <c r="D32" i="4"/>
  <c r="D31" i="4"/>
  <c r="D30" i="4"/>
  <c r="D29" i="4"/>
  <c r="D28" i="4"/>
  <c r="D27" i="4"/>
  <c r="D26" i="4"/>
  <c r="M106" i="10"/>
  <c r="M105" i="10"/>
  <c r="M104" i="10"/>
  <c r="N103" i="10"/>
  <c r="M103" i="10"/>
  <c r="M102" i="10"/>
  <c r="M101" i="10"/>
  <c r="N92" i="10"/>
  <c r="M92" i="10"/>
  <c r="N91" i="10"/>
  <c r="M91" i="10"/>
  <c r="N90" i="10"/>
  <c r="M90" i="10"/>
  <c r="N89" i="10"/>
  <c r="M89" i="10"/>
  <c r="N88" i="10"/>
  <c r="M88" i="10"/>
  <c r="C7" i="3"/>
  <c r="B7" i="3"/>
  <c r="F152" i="4"/>
  <c r="G152" i="4"/>
  <c r="F153" i="4"/>
  <c r="G153" i="4"/>
  <c r="F154" i="4"/>
  <c r="G154" i="4"/>
  <c r="F155" i="4"/>
  <c r="G155" i="4"/>
  <c r="F156" i="4"/>
  <c r="G156" i="4"/>
  <c r="F157" i="4"/>
  <c r="G157" i="4"/>
  <c r="F158" i="4"/>
  <c r="F159" i="4"/>
  <c r="F160" i="4"/>
  <c r="F161" i="4"/>
  <c r="F162" i="4"/>
  <c r="G151" i="4"/>
  <c r="F144" i="4"/>
  <c r="F143" i="4"/>
  <c r="F142" i="4"/>
  <c r="F141" i="4"/>
  <c r="F140" i="4"/>
  <c r="G139" i="4"/>
  <c r="F139" i="4"/>
  <c r="G138" i="4"/>
  <c r="F138" i="4"/>
  <c r="G137" i="4"/>
  <c r="F137" i="4"/>
  <c r="G136" i="4"/>
  <c r="F136" i="4"/>
  <c r="G135" i="4"/>
  <c r="F135" i="4"/>
  <c r="G134" i="4"/>
  <c r="F134" i="4"/>
  <c r="G133" i="4"/>
  <c r="F126" i="4"/>
  <c r="F125" i="4"/>
  <c r="F124" i="4"/>
  <c r="F123" i="4"/>
  <c r="F122" i="4"/>
  <c r="G121" i="4"/>
  <c r="F121" i="4"/>
  <c r="G120" i="4"/>
  <c r="F120" i="4"/>
  <c r="G119" i="4"/>
  <c r="M169" i="10" s="1"/>
  <c r="F119" i="4"/>
  <c r="G118" i="4"/>
  <c r="F118" i="4"/>
  <c r="G117" i="4"/>
  <c r="F117" i="4"/>
  <c r="G116" i="4"/>
  <c r="F116" i="4"/>
  <c r="G115" i="4"/>
  <c r="F108" i="4"/>
  <c r="F107" i="4"/>
  <c r="F106" i="4"/>
  <c r="F105" i="4"/>
  <c r="F104" i="4"/>
  <c r="G103" i="4"/>
  <c r="M157" i="10" s="1"/>
  <c r="F103" i="4"/>
  <c r="G102" i="4"/>
  <c r="M156" i="10" s="1"/>
  <c r="F102" i="4"/>
  <c r="G101" i="4"/>
  <c r="M155" i="10" s="1"/>
  <c r="F101" i="4"/>
  <c r="G100" i="4"/>
  <c r="M154" i="10" s="1"/>
  <c r="F100" i="4"/>
  <c r="G99" i="4"/>
  <c r="M153" i="10" s="1"/>
  <c r="F99" i="4"/>
  <c r="G98" i="4"/>
  <c r="M152" i="10" s="1"/>
  <c r="F98" i="4"/>
  <c r="G97" i="4"/>
  <c r="F80" i="4"/>
  <c r="G80" i="4"/>
  <c r="M138" i="10" s="1"/>
  <c r="F81" i="4"/>
  <c r="G81" i="4"/>
  <c r="M139" i="10" s="1"/>
  <c r="F82" i="4"/>
  <c r="G82" i="4"/>
  <c r="M140" i="10" s="1"/>
  <c r="F83" i="4"/>
  <c r="G83" i="4"/>
  <c r="M141" i="10" s="1"/>
  <c r="F84" i="4"/>
  <c r="G84" i="4"/>
  <c r="F85" i="4"/>
  <c r="G85" i="4"/>
  <c r="M143" i="10" s="1"/>
  <c r="F86" i="4"/>
  <c r="F87" i="4"/>
  <c r="F88" i="4"/>
  <c r="F89" i="4"/>
  <c r="F90" i="4"/>
  <c r="G79" i="4"/>
  <c r="M137" i="10" s="1"/>
  <c r="F62" i="4"/>
  <c r="G62" i="4"/>
  <c r="M124" i="10" s="1"/>
  <c r="F63" i="4"/>
  <c r="G63" i="4"/>
  <c r="M125" i="10" s="1"/>
  <c r="F64" i="4"/>
  <c r="G64" i="4"/>
  <c r="M126" i="10" s="1"/>
  <c r="F65" i="4"/>
  <c r="G65" i="4"/>
  <c r="M127" i="10" s="1"/>
  <c r="F66" i="4"/>
  <c r="G66" i="4"/>
  <c r="M128" i="10" s="1"/>
  <c r="F67" i="4"/>
  <c r="G67" i="4"/>
  <c r="M129" i="10" s="1"/>
  <c r="F68" i="4"/>
  <c r="F69" i="4"/>
  <c r="F70" i="4"/>
  <c r="F71" i="4"/>
  <c r="F72" i="4"/>
  <c r="G61" i="4"/>
  <c r="M123" i="10" s="1"/>
  <c r="G43" i="4"/>
  <c r="M109" i="10" s="1"/>
  <c r="G25" i="4"/>
  <c r="M95" i="10" s="1"/>
  <c r="F18" i="4"/>
  <c r="F17" i="4"/>
  <c r="F16" i="4"/>
  <c r="F15" i="4"/>
  <c r="F14" i="4"/>
  <c r="G13" i="4"/>
  <c r="F13" i="4"/>
  <c r="G12" i="4"/>
  <c r="M86" i="10" s="1"/>
  <c r="F12" i="4"/>
  <c r="G11" i="4"/>
  <c r="M85" i="10" s="1"/>
  <c r="F11" i="4"/>
  <c r="G10" i="4"/>
  <c r="M84" i="10" s="1"/>
  <c r="F10" i="4"/>
  <c r="G9" i="4"/>
  <c r="M83" i="10" s="1"/>
  <c r="F9" i="4"/>
  <c r="G8" i="4"/>
  <c r="M82" i="10" s="1"/>
  <c r="F8" i="4"/>
  <c r="G7" i="4"/>
  <c r="M81" i="10" s="1"/>
  <c r="N33" i="15"/>
  <c r="M33" i="15"/>
  <c r="N32" i="15"/>
  <c r="M32" i="15"/>
  <c r="N31" i="15"/>
  <c r="M31" i="15"/>
  <c r="N30" i="15"/>
  <c r="M30" i="15"/>
  <c r="L33" i="15"/>
  <c r="K33" i="15"/>
  <c r="L32" i="15"/>
  <c r="K32" i="15"/>
  <c r="L31" i="15"/>
  <c r="K31" i="15"/>
  <c r="L30" i="15"/>
  <c r="K30" i="15"/>
  <c r="J33" i="15"/>
  <c r="I33" i="15"/>
  <c r="J32" i="15"/>
  <c r="I32" i="15"/>
  <c r="J31" i="15"/>
  <c r="I31" i="15"/>
  <c r="J30" i="15"/>
  <c r="I30" i="15"/>
  <c r="N18" i="15"/>
  <c r="M18" i="15"/>
  <c r="N17" i="15"/>
  <c r="M17" i="15"/>
  <c r="N16" i="15"/>
  <c r="M16" i="15"/>
  <c r="N15" i="15"/>
  <c r="M15" i="15"/>
  <c r="H33" i="15"/>
  <c r="H32" i="15"/>
  <c r="H31" i="15"/>
  <c r="H30" i="15"/>
  <c r="H29" i="15"/>
  <c r="H28" i="15"/>
  <c r="H27" i="15"/>
  <c r="H26" i="15"/>
  <c r="H25" i="15"/>
  <c r="H24" i="15"/>
  <c r="H23" i="15"/>
  <c r="H22" i="15"/>
  <c r="L18" i="15"/>
  <c r="L17" i="15"/>
  <c r="L16" i="15"/>
  <c r="L15" i="15"/>
  <c r="L14" i="15"/>
  <c r="L13" i="15"/>
  <c r="L12" i="15"/>
  <c r="L11" i="15"/>
  <c r="L10" i="15"/>
  <c r="L9" i="15"/>
  <c r="L8" i="15"/>
  <c r="L7" i="15"/>
  <c r="L60" i="14"/>
  <c r="M60" i="14" s="1"/>
  <c r="N60" i="14" s="1"/>
  <c r="O60" i="14" s="1"/>
  <c r="P60" i="14" s="1"/>
  <c r="C60" i="14"/>
  <c r="D60" i="14" s="1"/>
  <c r="E60" i="14" s="1"/>
  <c r="F60" i="14" s="1"/>
  <c r="G60" i="14" s="1"/>
  <c r="L42" i="14"/>
  <c r="M42" i="14" s="1"/>
  <c r="N42" i="14" s="1"/>
  <c r="O42" i="14" s="1"/>
  <c r="P42" i="14" s="1"/>
  <c r="C42" i="14"/>
  <c r="D42" i="14" s="1"/>
  <c r="E42" i="14" s="1"/>
  <c r="F42" i="14" s="1"/>
  <c r="G42" i="14" s="1"/>
  <c r="L24" i="14"/>
  <c r="M24" i="14" s="1"/>
  <c r="N24" i="14" s="1"/>
  <c r="O24" i="14" s="1"/>
  <c r="P24" i="14" s="1"/>
  <c r="C24" i="14"/>
  <c r="D24" i="14" s="1"/>
  <c r="E24" i="14" s="1"/>
  <c r="F24" i="14" s="1"/>
  <c r="G24" i="14" s="1"/>
  <c r="L6" i="14"/>
  <c r="M6" i="14" s="1"/>
  <c r="N6" i="14" s="1"/>
  <c r="O6" i="14" s="1"/>
  <c r="P6" i="14" s="1"/>
  <c r="C6" i="14"/>
  <c r="D6" i="14" s="1"/>
  <c r="E6" i="14" s="1"/>
  <c r="F6" i="14" s="1"/>
  <c r="G6" i="14" s="1"/>
  <c r="K137" i="12"/>
  <c r="K136" i="12"/>
  <c r="K135" i="12"/>
  <c r="K134" i="12"/>
  <c r="K133" i="12"/>
  <c r="K132" i="12"/>
  <c r="K131" i="12"/>
  <c r="K130" i="12"/>
  <c r="K129" i="12"/>
  <c r="K128" i="12"/>
  <c r="K127" i="12"/>
  <c r="K126" i="12"/>
  <c r="F137" i="12"/>
  <c r="E137" i="12"/>
  <c r="D137" i="12"/>
  <c r="C137" i="12"/>
  <c r="B137" i="12"/>
  <c r="F136" i="12"/>
  <c r="E136" i="12"/>
  <c r="D136" i="12"/>
  <c r="C136" i="12"/>
  <c r="B136" i="12"/>
  <c r="F135" i="12"/>
  <c r="E135" i="12"/>
  <c r="D135" i="12"/>
  <c r="C135" i="12"/>
  <c r="B135" i="12"/>
  <c r="F134" i="12"/>
  <c r="E134" i="12"/>
  <c r="D134" i="12"/>
  <c r="C134" i="12"/>
  <c r="B134" i="12"/>
  <c r="G133" i="12"/>
  <c r="F133" i="12"/>
  <c r="E133" i="12"/>
  <c r="D133" i="12"/>
  <c r="C133" i="12"/>
  <c r="B133" i="12"/>
  <c r="G132" i="12"/>
  <c r="F132" i="12"/>
  <c r="E132" i="12"/>
  <c r="D132" i="12"/>
  <c r="C132" i="12"/>
  <c r="B132" i="12"/>
  <c r="G131" i="12"/>
  <c r="F131" i="12"/>
  <c r="E131" i="12"/>
  <c r="D131" i="12"/>
  <c r="C131" i="12"/>
  <c r="B131" i="12"/>
  <c r="G130" i="12"/>
  <c r="F130" i="12"/>
  <c r="E130" i="12"/>
  <c r="D130" i="12"/>
  <c r="C130" i="12"/>
  <c r="B130" i="12"/>
  <c r="G129" i="12"/>
  <c r="F129" i="12"/>
  <c r="E129" i="12"/>
  <c r="D129" i="12"/>
  <c r="C129" i="12"/>
  <c r="B129" i="12"/>
  <c r="G128" i="12"/>
  <c r="F128" i="12"/>
  <c r="E128" i="12"/>
  <c r="D128" i="12"/>
  <c r="C128" i="12"/>
  <c r="B128" i="12"/>
  <c r="G127" i="12"/>
  <c r="F127" i="12"/>
  <c r="E127" i="12"/>
  <c r="D127" i="12"/>
  <c r="C127" i="12"/>
  <c r="B127" i="12"/>
  <c r="G126" i="12"/>
  <c r="F126" i="12"/>
  <c r="E126" i="12"/>
  <c r="D126" i="12"/>
  <c r="C126" i="12"/>
  <c r="B126" i="12"/>
  <c r="K120" i="12"/>
  <c r="K119" i="12"/>
  <c r="K118" i="12"/>
  <c r="K117" i="12"/>
  <c r="K116" i="12"/>
  <c r="K115" i="12"/>
  <c r="K114" i="12"/>
  <c r="K113" i="12"/>
  <c r="K112" i="12"/>
  <c r="K111" i="12"/>
  <c r="K110" i="12"/>
  <c r="K109" i="12"/>
  <c r="F120" i="12"/>
  <c r="E120" i="12"/>
  <c r="D120" i="12"/>
  <c r="C120" i="12"/>
  <c r="B120" i="12"/>
  <c r="F119" i="12"/>
  <c r="E119" i="12"/>
  <c r="D119" i="12"/>
  <c r="C119" i="12"/>
  <c r="B119" i="12"/>
  <c r="F118" i="12"/>
  <c r="E118" i="12"/>
  <c r="D118" i="12"/>
  <c r="C118" i="12"/>
  <c r="B118" i="12"/>
  <c r="F117" i="12"/>
  <c r="E117" i="12"/>
  <c r="D117" i="12"/>
  <c r="C117" i="12"/>
  <c r="B117" i="12"/>
  <c r="G116" i="12"/>
  <c r="F116" i="12"/>
  <c r="E116" i="12"/>
  <c r="D116" i="12"/>
  <c r="C116" i="12"/>
  <c r="B116" i="12"/>
  <c r="G115" i="12"/>
  <c r="F115" i="12"/>
  <c r="E115" i="12"/>
  <c r="D115" i="12"/>
  <c r="C115" i="12"/>
  <c r="B115" i="12"/>
  <c r="G114" i="12"/>
  <c r="F114" i="12"/>
  <c r="E114" i="12"/>
  <c r="D114" i="12"/>
  <c r="C114" i="12"/>
  <c r="B114" i="12"/>
  <c r="G113" i="12"/>
  <c r="F113" i="12"/>
  <c r="E113" i="12"/>
  <c r="D113" i="12"/>
  <c r="C113" i="12"/>
  <c r="B113" i="12"/>
  <c r="G112" i="12"/>
  <c r="F112" i="12"/>
  <c r="E112" i="12"/>
  <c r="D112" i="12"/>
  <c r="C112" i="12"/>
  <c r="B112" i="12"/>
  <c r="G111" i="12"/>
  <c r="F111" i="12"/>
  <c r="E111" i="12"/>
  <c r="D111" i="12"/>
  <c r="C111" i="12"/>
  <c r="B111" i="12"/>
  <c r="G110" i="12"/>
  <c r="F110" i="12"/>
  <c r="E110" i="12"/>
  <c r="D110" i="12"/>
  <c r="C110" i="12"/>
  <c r="B110" i="12"/>
  <c r="G109" i="12"/>
  <c r="F109" i="12"/>
  <c r="E109" i="12"/>
  <c r="D109" i="12"/>
  <c r="C109" i="12"/>
  <c r="B109" i="12"/>
  <c r="K103" i="12"/>
  <c r="K102" i="12"/>
  <c r="K101" i="12"/>
  <c r="K100" i="12"/>
  <c r="K99" i="12"/>
  <c r="K98" i="12"/>
  <c r="K97" i="12"/>
  <c r="K96" i="12"/>
  <c r="K95" i="12"/>
  <c r="K94" i="12"/>
  <c r="K93" i="12"/>
  <c r="K92" i="12"/>
  <c r="F103" i="12"/>
  <c r="E103" i="12"/>
  <c r="D103" i="12"/>
  <c r="C103" i="12"/>
  <c r="B103" i="12"/>
  <c r="F102" i="12"/>
  <c r="E102" i="12"/>
  <c r="D102" i="12"/>
  <c r="C102" i="12"/>
  <c r="B102" i="12"/>
  <c r="F101" i="12"/>
  <c r="E101" i="12"/>
  <c r="D101" i="12"/>
  <c r="C101" i="12"/>
  <c r="B101" i="12"/>
  <c r="F100" i="12"/>
  <c r="E100" i="12"/>
  <c r="D100" i="12"/>
  <c r="C100" i="12"/>
  <c r="B100" i="12"/>
  <c r="G99" i="12"/>
  <c r="F99" i="12"/>
  <c r="E99" i="12"/>
  <c r="D99" i="12"/>
  <c r="C99" i="12"/>
  <c r="B99" i="12"/>
  <c r="G98" i="12"/>
  <c r="F98" i="12"/>
  <c r="E98" i="12"/>
  <c r="D98" i="12"/>
  <c r="C98" i="12"/>
  <c r="B98" i="12"/>
  <c r="G97" i="12"/>
  <c r="F97" i="12"/>
  <c r="E97" i="12"/>
  <c r="D97" i="12"/>
  <c r="C97" i="12"/>
  <c r="B97" i="12"/>
  <c r="G96" i="12"/>
  <c r="F96" i="12"/>
  <c r="E96" i="12"/>
  <c r="D96" i="12"/>
  <c r="C96" i="12"/>
  <c r="B96" i="12"/>
  <c r="G95" i="12"/>
  <c r="F95" i="12"/>
  <c r="E95" i="12"/>
  <c r="D95" i="12"/>
  <c r="C95" i="12"/>
  <c r="B95" i="12"/>
  <c r="G94" i="12"/>
  <c r="F94" i="12"/>
  <c r="E94" i="12"/>
  <c r="D94" i="12"/>
  <c r="C94" i="12"/>
  <c r="B94" i="12"/>
  <c r="G93" i="12"/>
  <c r="F93" i="12"/>
  <c r="E93" i="12"/>
  <c r="D93" i="12"/>
  <c r="C93" i="12"/>
  <c r="B93" i="12"/>
  <c r="G92" i="12"/>
  <c r="F92" i="12"/>
  <c r="E92" i="12"/>
  <c r="D92" i="12"/>
  <c r="C92" i="12"/>
  <c r="B92" i="12"/>
  <c r="K86" i="12"/>
  <c r="K85" i="12"/>
  <c r="K84" i="12"/>
  <c r="K83" i="12"/>
  <c r="K82" i="12"/>
  <c r="K81" i="12"/>
  <c r="K80" i="12"/>
  <c r="K79" i="12"/>
  <c r="K78" i="12"/>
  <c r="K77" i="12"/>
  <c r="K76" i="12"/>
  <c r="K75" i="12"/>
  <c r="B76" i="12"/>
  <c r="C76" i="12"/>
  <c r="D76" i="12"/>
  <c r="E76" i="12"/>
  <c r="F76" i="12"/>
  <c r="G76" i="12"/>
  <c r="B77" i="12"/>
  <c r="C77" i="12"/>
  <c r="D77" i="12"/>
  <c r="E77" i="12"/>
  <c r="F77" i="12"/>
  <c r="G77" i="12"/>
  <c r="B78" i="12"/>
  <c r="C78" i="12"/>
  <c r="D78" i="12"/>
  <c r="E78" i="12"/>
  <c r="F78" i="12"/>
  <c r="G78" i="12"/>
  <c r="B79" i="12"/>
  <c r="C79" i="12"/>
  <c r="D79" i="12"/>
  <c r="E79" i="12"/>
  <c r="F79" i="12"/>
  <c r="G79" i="12"/>
  <c r="B80" i="12"/>
  <c r="C80" i="12"/>
  <c r="D80" i="12"/>
  <c r="E80" i="12"/>
  <c r="F80" i="12"/>
  <c r="G80" i="12"/>
  <c r="B81" i="12"/>
  <c r="C81" i="12"/>
  <c r="D81" i="12"/>
  <c r="E81" i="12"/>
  <c r="F81" i="12"/>
  <c r="G81" i="12"/>
  <c r="B82" i="12"/>
  <c r="C82" i="12"/>
  <c r="D82" i="12"/>
  <c r="E82" i="12"/>
  <c r="F82" i="12"/>
  <c r="G82" i="12"/>
  <c r="B83" i="12"/>
  <c r="C83" i="12"/>
  <c r="D83" i="12"/>
  <c r="E83" i="12"/>
  <c r="F83" i="12"/>
  <c r="B84" i="12"/>
  <c r="C84" i="12"/>
  <c r="D84" i="12"/>
  <c r="E84" i="12"/>
  <c r="F84" i="12"/>
  <c r="B85" i="12"/>
  <c r="C85" i="12"/>
  <c r="D85" i="12"/>
  <c r="E85" i="12"/>
  <c r="F85" i="12"/>
  <c r="B86" i="12"/>
  <c r="C86" i="12"/>
  <c r="D86" i="12"/>
  <c r="E86" i="12"/>
  <c r="F86" i="12"/>
  <c r="G75" i="12"/>
  <c r="F75" i="12"/>
  <c r="E75" i="12"/>
  <c r="D75" i="12"/>
  <c r="C75" i="12"/>
  <c r="B75" i="12"/>
  <c r="K69" i="12"/>
  <c r="K68" i="12"/>
  <c r="K67" i="12"/>
  <c r="K66" i="12"/>
  <c r="K65" i="12"/>
  <c r="K64" i="12"/>
  <c r="K63" i="12"/>
  <c r="K62" i="12"/>
  <c r="K61" i="12"/>
  <c r="K60" i="12"/>
  <c r="K59" i="12"/>
  <c r="K58" i="12"/>
  <c r="F69" i="12"/>
  <c r="E69" i="12"/>
  <c r="D69" i="12"/>
  <c r="C69" i="12"/>
  <c r="B69" i="12"/>
  <c r="F68" i="12"/>
  <c r="E68" i="12"/>
  <c r="D68" i="12"/>
  <c r="C68" i="12"/>
  <c r="B68" i="12"/>
  <c r="F67" i="12"/>
  <c r="E67" i="12"/>
  <c r="D67" i="12"/>
  <c r="C67" i="12"/>
  <c r="B67" i="12"/>
  <c r="F66" i="12"/>
  <c r="E66" i="12"/>
  <c r="D66" i="12"/>
  <c r="C66" i="12"/>
  <c r="B66" i="12"/>
  <c r="G65" i="12"/>
  <c r="F65" i="12"/>
  <c r="E65" i="12"/>
  <c r="D65" i="12"/>
  <c r="C65" i="12"/>
  <c r="B65" i="12"/>
  <c r="G64" i="12"/>
  <c r="F64" i="12"/>
  <c r="E64" i="12"/>
  <c r="D64" i="12"/>
  <c r="C64" i="12"/>
  <c r="B64" i="12"/>
  <c r="G63" i="12"/>
  <c r="F63" i="12"/>
  <c r="E63" i="12"/>
  <c r="D63" i="12"/>
  <c r="C63" i="12"/>
  <c r="B63" i="12"/>
  <c r="G62" i="12"/>
  <c r="F62" i="12"/>
  <c r="E62" i="12"/>
  <c r="D62" i="12"/>
  <c r="C62" i="12"/>
  <c r="B62" i="12"/>
  <c r="G61" i="12"/>
  <c r="F61" i="12"/>
  <c r="E61" i="12"/>
  <c r="D61" i="12"/>
  <c r="C61" i="12"/>
  <c r="B61" i="12"/>
  <c r="G60" i="12"/>
  <c r="F60" i="12"/>
  <c r="E60" i="12"/>
  <c r="D60" i="12"/>
  <c r="C60" i="12"/>
  <c r="B60" i="12"/>
  <c r="G59" i="12"/>
  <c r="F59" i="12"/>
  <c r="E59" i="12"/>
  <c r="D59" i="12"/>
  <c r="C59" i="12"/>
  <c r="B59" i="12"/>
  <c r="G58" i="12"/>
  <c r="F58" i="12"/>
  <c r="E58" i="12"/>
  <c r="D58" i="12"/>
  <c r="C58" i="12"/>
  <c r="B58" i="12"/>
  <c r="K52" i="12"/>
  <c r="K51" i="12"/>
  <c r="K50" i="12"/>
  <c r="K49" i="12"/>
  <c r="K48" i="12"/>
  <c r="K47" i="12"/>
  <c r="K46" i="12"/>
  <c r="K45" i="12"/>
  <c r="K44" i="12"/>
  <c r="K43" i="12"/>
  <c r="K42" i="12"/>
  <c r="K41" i="12"/>
  <c r="F52" i="12"/>
  <c r="E52" i="12"/>
  <c r="D52" i="12"/>
  <c r="C52" i="12"/>
  <c r="B52" i="12"/>
  <c r="F51" i="12"/>
  <c r="E51" i="12"/>
  <c r="D51" i="12"/>
  <c r="C51" i="12"/>
  <c r="B51" i="12"/>
  <c r="F50" i="12"/>
  <c r="E50" i="12"/>
  <c r="D50" i="12"/>
  <c r="C50" i="12"/>
  <c r="B50" i="12"/>
  <c r="F49" i="12"/>
  <c r="E49" i="12"/>
  <c r="D49" i="12"/>
  <c r="C49" i="12"/>
  <c r="B49" i="12"/>
  <c r="G48" i="12"/>
  <c r="F48" i="12"/>
  <c r="E48" i="12"/>
  <c r="D48" i="12"/>
  <c r="C48" i="12"/>
  <c r="B48" i="12"/>
  <c r="G47" i="12"/>
  <c r="F47" i="12"/>
  <c r="E47" i="12"/>
  <c r="D47" i="12"/>
  <c r="C47" i="12"/>
  <c r="B47" i="12"/>
  <c r="G46" i="12"/>
  <c r="F46" i="12"/>
  <c r="E46" i="12"/>
  <c r="D46" i="12"/>
  <c r="C46" i="12"/>
  <c r="B46" i="12"/>
  <c r="G45" i="12"/>
  <c r="F45" i="12"/>
  <c r="E45" i="12"/>
  <c r="D45" i="12"/>
  <c r="C45" i="12"/>
  <c r="B45" i="12"/>
  <c r="G44" i="12"/>
  <c r="F44" i="12"/>
  <c r="E44" i="12"/>
  <c r="D44" i="12"/>
  <c r="C44" i="12"/>
  <c r="B44" i="12"/>
  <c r="G43" i="12"/>
  <c r="F43" i="12"/>
  <c r="E43" i="12"/>
  <c r="D43" i="12"/>
  <c r="C43" i="12"/>
  <c r="B43" i="12"/>
  <c r="G42" i="12"/>
  <c r="F42" i="12"/>
  <c r="E42" i="12"/>
  <c r="D42" i="12"/>
  <c r="C42" i="12"/>
  <c r="B42" i="12"/>
  <c r="G41" i="12"/>
  <c r="F41" i="12"/>
  <c r="E41" i="12"/>
  <c r="D41" i="12"/>
  <c r="C41" i="12"/>
  <c r="B41" i="12"/>
  <c r="K35" i="12"/>
  <c r="K34" i="12"/>
  <c r="K33" i="12"/>
  <c r="K32" i="12"/>
  <c r="K31" i="12"/>
  <c r="K30" i="12"/>
  <c r="K29" i="12"/>
  <c r="K28" i="12"/>
  <c r="K27" i="12"/>
  <c r="K26" i="12"/>
  <c r="K25" i="12"/>
  <c r="K24" i="12"/>
  <c r="F35" i="12"/>
  <c r="E35" i="12"/>
  <c r="D35" i="12"/>
  <c r="C35" i="12"/>
  <c r="B35" i="12"/>
  <c r="F34" i="12"/>
  <c r="E34" i="12"/>
  <c r="D34" i="12"/>
  <c r="C34" i="12"/>
  <c r="B34" i="12"/>
  <c r="F33" i="12"/>
  <c r="E33" i="12"/>
  <c r="D33" i="12"/>
  <c r="C33" i="12"/>
  <c r="B33" i="12"/>
  <c r="F32" i="12"/>
  <c r="E32" i="12"/>
  <c r="D32" i="12"/>
  <c r="C32" i="12"/>
  <c r="B32" i="12"/>
  <c r="G31" i="12"/>
  <c r="F31" i="12"/>
  <c r="E31" i="12"/>
  <c r="D31" i="12"/>
  <c r="C31" i="12"/>
  <c r="B31" i="12"/>
  <c r="G30" i="12"/>
  <c r="F30" i="12"/>
  <c r="E30" i="12"/>
  <c r="D30" i="12"/>
  <c r="C30" i="12"/>
  <c r="B30" i="12"/>
  <c r="G29" i="12"/>
  <c r="F29" i="12"/>
  <c r="E29" i="12"/>
  <c r="D29" i="12"/>
  <c r="C29" i="12"/>
  <c r="B29" i="12"/>
  <c r="G28" i="12"/>
  <c r="F28" i="12"/>
  <c r="E28" i="12"/>
  <c r="D28" i="12"/>
  <c r="C28" i="12"/>
  <c r="B28" i="12"/>
  <c r="G27" i="12"/>
  <c r="F27" i="12"/>
  <c r="E27" i="12"/>
  <c r="D27" i="12"/>
  <c r="C27" i="12"/>
  <c r="B27" i="12"/>
  <c r="G26" i="12"/>
  <c r="F26" i="12"/>
  <c r="E26" i="12"/>
  <c r="D26" i="12"/>
  <c r="C26" i="12"/>
  <c r="B26" i="12"/>
  <c r="G25" i="12"/>
  <c r="F25" i="12"/>
  <c r="E25" i="12"/>
  <c r="D25" i="12"/>
  <c r="C25" i="12"/>
  <c r="B25" i="12"/>
  <c r="G24" i="12"/>
  <c r="F24" i="12"/>
  <c r="E24" i="12"/>
  <c r="D24" i="12"/>
  <c r="C24" i="12"/>
  <c r="B24" i="12"/>
  <c r="K18" i="12"/>
  <c r="K17" i="12"/>
  <c r="K16" i="12"/>
  <c r="K15" i="12"/>
  <c r="K14" i="12"/>
  <c r="K13" i="12"/>
  <c r="K12" i="12"/>
  <c r="K11" i="12"/>
  <c r="K10" i="12"/>
  <c r="K9" i="12"/>
  <c r="K8" i="12"/>
  <c r="K7" i="12"/>
  <c r="G14" i="12"/>
  <c r="B8" i="12"/>
  <c r="C8" i="12"/>
  <c r="D8" i="12"/>
  <c r="E8" i="12"/>
  <c r="F8" i="12"/>
  <c r="G8" i="12"/>
  <c r="B9" i="12"/>
  <c r="C9" i="12"/>
  <c r="D9" i="12"/>
  <c r="E9" i="12"/>
  <c r="F9" i="12"/>
  <c r="G9" i="12"/>
  <c r="B10" i="12"/>
  <c r="C10" i="12"/>
  <c r="D10" i="12"/>
  <c r="E10" i="12"/>
  <c r="F10" i="12"/>
  <c r="G10" i="12"/>
  <c r="B11" i="12"/>
  <c r="C11" i="12"/>
  <c r="D11" i="12"/>
  <c r="E11" i="12"/>
  <c r="F11" i="12"/>
  <c r="G11" i="12"/>
  <c r="B12" i="12"/>
  <c r="C12" i="12"/>
  <c r="D12" i="12"/>
  <c r="E12" i="12"/>
  <c r="F12" i="12"/>
  <c r="G12" i="12"/>
  <c r="B13" i="12"/>
  <c r="C13" i="12"/>
  <c r="D13" i="12"/>
  <c r="E13" i="12"/>
  <c r="F13" i="12"/>
  <c r="G13" i="12"/>
  <c r="B14" i="12"/>
  <c r="C14" i="12"/>
  <c r="D14" i="12"/>
  <c r="E14" i="12"/>
  <c r="F14" i="12"/>
  <c r="B15" i="12"/>
  <c r="C15" i="12"/>
  <c r="D15" i="12"/>
  <c r="E15" i="12"/>
  <c r="F15" i="12"/>
  <c r="B16" i="12"/>
  <c r="C16" i="12"/>
  <c r="D16" i="12"/>
  <c r="E16" i="12"/>
  <c r="F16" i="12"/>
  <c r="B17" i="12"/>
  <c r="C17" i="12"/>
  <c r="D17" i="12"/>
  <c r="E17" i="12"/>
  <c r="F17" i="12"/>
  <c r="B18" i="12"/>
  <c r="C18" i="12"/>
  <c r="D18" i="12"/>
  <c r="E18" i="12"/>
  <c r="F18" i="12"/>
  <c r="F7" i="12"/>
  <c r="E7" i="12"/>
  <c r="D7" i="12"/>
  <c r="C7" i="12"/>
  <c r="B7" i="12"/>
  <c r="G7" i="12"/>
  <c r="G316" i="7"/>
  <c r="G317" i="7"/>
  <c r="G298" i="7"/>
  <c r="G299" i="7"/>
  <c r="G280" i="7"/>
  <c r="G281" i="7"/>
  <c r="G262" i="7"/>
  <c r="G263" i="7"/>
  <c r="G244" i="7"/>
  <c r="G245" i="7"/>
  <c r="G226" i="7"/>
  <c r="G227" i="7"/>
  <c r="G208" i="7"/>
  <c r="G209" i="7"/>
  <c r="G190" i="7"/>
  <c r="G191" i="7"/>
  <c r="G172" i="7"/>
  <c r="G173" i="7"/>
  <c r="G155" i="7"/>
  <c r="G156" i="7"/>
  <c r="G137" i="7"/>
  <c r="G138" i="7"/>
  <c r="G119" i="7"/>
  <c r="G120" i="7"/>
  <c r="G101" i="7"/>
  <c r="G102" i="7"/>
  <c r="G83" i="7"/>
  <c r="G84" i="7"/>
  <c r="G65" i="7"/>
  <c r="G66" i="7"/>
  <c r="G47" i="7"/>
  <c r="G48" i="7"/>
  <c r="G29" i="7"/>
  <c r="G30" i="7"/>
  <c r="G11" i="7"/>
  <c r="G12" i="7"/>
  <c r="G102" i="6"/>
  <c r="G103" i="6"/>
  <c r="G84" i="6"/>
  <c r="G85" i="6"/>
  <c r="G66" i="6"/>
  <c r="G67" i="6"/>
  <c r="G50" i="6"/>
  <c r="G32" i="6"/>
  <c r="G14" i="6"/>
  <c r="G68" i="5"/>
  <c r="G68" i="14" s="1"/>
  <c r="G50" i="5"/>
  <c r="G50" i="14" s="1"/>
  <c r="G32" i="5"/>
  <c r="G32" i="14" s="1"/>
  <c r="G14" i="5"/>
  <c r="G14" i="14" s="1"/>
  <c r="I29" i="15" s="1"/>
  <c r="H49" i="4" l="1"/>
  <c r="N115" i="10" s="1"/>
  <c r="P31" i="12"/>
  <c r="M29" i="15"/>
  <c r="M14" i="15"/>
  <c r="K29" i="15"/>
  <c r="H155" i="4"/>
  <c r="H29" i="4"/>
  <c r="N99" i="10" s="1"/>
  <c r="M96" i="10"/>
  <c r="H28" i="4"/>
  <c r="N98" i="10" s="1"/>
  <c r="H136" i="4"/>
  <c r="H138" i="4"/>
  <c r="M99" i="10"/>
  <c r="H27" i="4"/>
  <c r="N97" i="10" s="1"/>
  <c r="H31" i="4"/>
  <c r="N101" i="10" s="1"/>
  <c r="H135" i="4"/>
  <c r="H48" i="12"/>
  <c r="H99" i="12"/>
  <c r="H116" i="12"/>
  <c r="H133" i="12"/>
  <c r="H13" i="4"/>
  <c r="N87" i="10" s="1"/>
  <c r="P102" i="4"/>
  <c r="M151" i="10"/>
  <c r="H116" i="4"/>
  <c r="N166" i="10" s="1"/>
  <c r="M166" i="10"/>
  <c r="H118" i="4"/>
  <c r="N168" i="10" s="1"/>
  <c r="M168" i="10"/>
  <c r="H120" i="4"/>
  <c r="N170" i="10" s="1"/>
  <c r="M170" i="10"/>
  <c r="P138" i="4"/>
  <c r="H137" i="4"/>
  <c r="H139" i="4"/>
  <c r="H119" i="4"/>
  <c r="N169" i="10" s="1"/>
  <c r="M97" i="10"/>
  <c r="H30" i="4"/>
  <c r="N100" i="10" s="1"/>
  <c r="H84" i="4"/>
  <c r="N142" i="10" s="1"/>
  <c r="M142" i="10"/>
  <c r="P120" i="4"/>
  <c r="M165" i="10"/>
  <c r="H117" i="4"/>
  <c r="N167" i="10" s="1"/>
  <c r="M167" i="10"/>
  <c r="H121" i="4"/>
  <c r="N171" i="10" s="1"/>
  <c r="M171" i="10"/>
  <c r="P157" i="4"/>
  <c r="H154" i="4"/>
  <c r="H152" i="4"/>
  <c r="M87" i="10"/>
  <c r="P97" i="4"/>
  <c r="P99" i="4"/>
  <c r="P101" i="4"/>
  <c r="P103" i="4"/>
  <c r="P115" i="4"/>
  <c r="P117" i="4"/>
  <c r="P119" i="4"/>
  <c r="P121" i="4"/>
  <c r="P133" i="4"/>
  <c r="P135" i="4"/>
  <c r="P137" i="4"/>
  <c r="P139" i="4"/>
  <c r="H134" i="4"/>
  <c r="P152" i="4"/>
  <c r="P154" i="4"/>
  <c r="P156" i="4"/>
  <c r="P98" i="4"/>
  <c r="P100" i="4"/>
  <c r="P116" i="4"/>
  <c r="P118" i="4"/>
  <c r="P134" i="4"/>
  <c r="P136" i="4"/>
  <c r="H157" i="4"/>
  <c r="H153" i="4"/>
  <c r="H156" i="4"/>
  <c r="P151" i="4"/>
  <c r="P153" i="4"/>
  <c r="P155" i="4"/>
  <c r="H12" i="4"/>
  <c r="N86" i="10" s="1"/>
  <c r="P30" i="4"/>
  <c r="P67" i="4"/>
  <c r="H66" i="4"/>
  <c r="N128" i="10" s="1"/>
  <c r="H85" i="4"/>
  <c r="N143" i="10" s="1"/>
  <c r="P84" i="4"/>
  <c r="P82" i="4"/>
  <c r="P80" i="4"/>
  <c r="P12" i="4"/>
  <c r="P48" i="4"/>
  <c r="H48" i="4"/>
  <c r="N114" i="10" s="1"/>
  <c r="H67" i="4"/>
  <c r="N129" i="10" s="1"/>
  <c r="P85" i="4"/>
  <c r="P14" i="12"/>
  <c r="P24" i="12"/>
  <c r="P28" i="12"/>
  <c r="P133" i="12"/>
  <c r="R133" i="12" s="1"/>
  <c r="P7" i="4"/>
  <c r="P9" i="4"/>
  <c r="P11" i="4"/>
  <c r="P13" i="4"/>
  <c r="P25" i="4"/>
  <c r="P27" i="4"/>
  <c r="P29" i="4"/>
  <c r="P31" i="4"/>
  <c r="P43" i="4"/>
  <c r="P45" i="4"/>
  <c r="P47" i="4"/>
  <c r="P49" i="4"/>
  <c r="P62" i="4"/>
  <c r="P64" i="4"/>
  <c r="P66" i="4"/>
  <c r="P79" i="4"/>
  <c r="P81" i="4"/>
  <c r="P83" i="4"/>
  <c r="H82" i="12"/>
  <c r="P8" i="4"/>
  <c r="P10" i="4"/>
  <c r="P26" i="4"/>
  <c r="P28" i="4"/>
  <c r="P44" i="4"/>
  <c r="P46" i="4"/>
  <c r="P61" i="4"/>
  <c r="P63" i="4"/>
  <c r="P65" i="4"/>
  <c r="H65" i="12"/>
  <c r="G351" i="7"/>
  <c r="G423" i="7"/>
  <c r="G459" i="7"/>
  <c r="G370" i="7"/>
  <c r="G406" i="7"/>
  <c r="G442" i="7"/>
  <c r="P27" i="12"/>
  <c r="P48" i="12"/>
  <c r="R48" i="12" s="1"/>
  <c r="P65" i="12"/>
  <c r="R65" i="12" s="1"/>
  <c r="P82" i="12"/>
  <c r="R82" i="12" s="1"/>
  <c r="P99" i="12"/>
  <c r="R99" i="12" s="1"/>
  <c r="P116" i="12"/>
  <c r="R116" i="12" s="1"/>
  <c r="P26" i="12"/>
  <c r="P30" i="12"/>
  <c r="P7" i="12"/>
  <c r="G120" i="6"/>
  <c r="G156" i="6"/>
  <c r="P8" i="12"/>
  <c r="P12" i="12"/>
  <c r="P25" i="12"/>
  <c r="P29" i="12"/>
  <c r="P9" i="12"/>
  <c r="P13" i="12"/>
  <c r="P11" i="12"/>
  <c r="G352" i="7"/>
  <c r="G388" i="7"/>
  <c r="G424" i="7"/>
  <c r="G460" i="7"/>
  <c r="H14" i="12"/>
  <c r="P10" i="12"/>
  <c r="G334" i="7"/>
  <c r="G405" i="7"/>
  <c r="G441" i="7"/>
  <c r="G138" i="6"/>
  <c r="G369" i="7"/>
  <c r="G478" i="7"/>
  <c r="G333" i="7"/>
  <c r="G387" i="7"/>
  <c r="G477" i="7"/>
  <c r="R31" i="12" l="1"/>
  <c r="N64" i="13"/>
  <c r="M64" i="13"/>
  <c r="N63" i="13"/>
  <c r="M63" i="13"/>
  <c r="N62" i="13"/>
  <c r="M62" i="13"/>
  <c r="N61" i="13"/>
  <c r="M61" i="13"/>
  <c r="N60" i="13"/>
  <c r="M60" i="13"/>
  <c r="L64" i="13"/>
  <c r="K64" i="13"/>
  <c r="L63" i="13"/>
  <c r="K63" i="13"/>
  <c r="L62" i="13"/>
  <c r="K62" i="13"/>
  <c r="L61" i="13"/>
  <c r="K61" i="13"/>
  <c r="L60" i="13"/>
  <c r="K60" i="13"/>
  <c r="N49" i="13"/>
  <c r="M49" i="13"/>
  <c r="N48" i="13"/>
  <c r="M48" i="13"/>
  <c r="N47" i="13"/>
  <c r="M47" i="13"/>
  <c r="N46" i="13"/>
  <c r="M46" i="13"/>
  <c r="N45" i="13"/>
  <c r="M45" i="13"/>
  <c r="L49" i="13"/>
  <c r="K49" i="13"/>
  <c r="L48" i="13"/>
  <c r="K48" i="13"/>
  <c r="L47" i="13"/>
  <c r="K47" i="13"/>
  <c r="L46" i="13"/>
  <c r="K46" i="13"/>
  <c r="K45" i="13"/>
  <c r="K34" i="13"/>
  <c r="K33" i="13"/>
  <c r="K32" i="13"/>
  <c r="K31" i="13"/>
  <c r="K30" i="13"/>
  <c r="N34" i="13"/>
  <c r="M34" i="13"/>
  <c r="N33" i="13"/>
  <c r="M33" i="13"/>
  <c r="N32" i="13"/>
  <c r="M32" i="13"/>
  <c r="N31" i="13"/>
  <c r="M31" i="13"/>
  <c r="N30" i="13"/>
  <c r="M30" i="13"/>
  <c r="L34" i="13"/>
  <c r="L33" i="13"/>
  <c r="L32" i="13"/>
  <c r="L31" i="13"/>
  <c r="L30" i="13"/>
  <c r="N19" i="13" l="1"/>
  <c r="M19" i="13"/>
  <c r="N18" i="13"/>
  <c r="M18" i="13"/>
  <c r="N17" i="13"/>
  <c r="M17" i="13"/>
  <c r="N16" i="13"/>
  <c r="M16" i="13"/>
  <c r="N15" i="13"/>
  <c r="M15" i="13"/>
  <c r="L19" i="13"/>
  <c r="K19" i="13"/>
  <c r="L18" i="13"/>
  <c r="K18" i="13"/>
  <c r="L17" i="13"/>
  <c r="K17" i="13"/>
  <c r="L16" i="13"/>
  <c r="K16" i="13"/>
  <c r="K15" i="13"/>
  <c r="M59" i="13"/>
  <c r="M58" i="13"/>
  <c r="M57" i="13"/>
  <c r="M56" i="13"/>
  <c r="M55" i="13"/>
  <c r="L132" i="12"/>
  <c r="M53" i="13"/>
  <c r="N126" i="12"/>
  <c r="M29" i="13"/>
  <c r="M28" i="13"/>
  <c r="M27" i="13"/>
  <c r="M26" i="13"/>
  <c r="M25" i="13"/>
  <c r="M109" i="12"/>
  <c r="M24" i="13"/>
  <c r="N112" i="12"/>
  <c r="M23" i="13"/>
  <c r="M44" i="13"/>
  <c r="M43" i="13"/>
  <c r="M42" i="13"/>
  <c r="M41" i="13"/>
  <c r="M40" i="13"/>
  <c r="M39" i="13"/>
  <c r="M38" i="13"/>
  <c r="M14" i="13"/>
  <c r="M13" i="13"/>
  <c r="M12" i="13"/>
  <c r="M11" i="13"/>
  <c r="M10" i="13"/>
  <c r="M9" i="13"/>
  <c r="M8" i="13"/>
  <c r="K59" i="13"/>
  <c r="K58" i="13"/>
  <c r="K57" i="13"/>
  <c r="K56" i="13"/>
  <c r="K55" i="13"/>
  <c r="K54" i="13"/>
  <c r="K53" i="13"/>
  <c r="H31" i="12"/>
  <c r="L45" i="13" s="1"/>
  <c r="K44" i="13"/>
  <c r="K43" i="13"/>
  <c r="K42" i="13"/>
  <c r="K41" i="13"/>
  <c r="K40" i="13"/>
  <c r="K39" i="13"/>
  <c r="K38" i="13"/>
  <c r="C23" i="12"/>
  <c r="D23" i="12" s="1"/>
  <c r="E23" i="12" s="1"/>
  <c r="F23" i="12" s="1"/>
  <c r="G23" i="12" s="1"/>
  <c r="L23" i="12"/>
  <c r="M23" i="12" s="1"/>
  <c r="N23" i="12" s="1"/>
  <c r="O23" i="12" s="1"/>
  <c r="P23" i="12" s="1"/>
  <c r="L15" i="13"/>
  <c r="K14" i="13"/>
  <c r="K13" i="13"/>
  <c r="K12" i="13"/>
  <c r="K11" i="13"/>
  <c r="K10" i="13"/>
  <c r="K8" i="13"/>
  <c r="L125" i="12"/>
  <c r="M125" i="12" s="1"/>
  <c r="N125" i="12" s="1"/>
  <c r="O125" i="12" s="1"/>
  <c r="P125" i="12" s="1"/>
  <c r="C125" i="12"/>
  <c r="D125" i="12" s="1"/>
  <c r="E125" i="12" s="1"/>
  <c r="F125" i="12" s="1"/>
  <c r="G125" i="12" s="1"/>
  <c r="L108" i="12"/>
  <c r="M108" i="12" s="1"/>
  <c r="N108" i="12" s="1"/>
  <c r="O108" i="12" s="1"/>
  <c r="P108" i="12" s="1"/>
  <c r="C108" i="12"/>
  <c r="D108" i="12" s="1"/>
  <c r="E108" i="12" s="1"/>
  <c r="F108" i="12" s="1"/>
  <c r="G108" i="12" s="1"/>
  <c r="L91" i="12"/>
  <c r="M91" i="12" s="1"/>
  <c r="N91" i="12" s="1"/>
  <c r="O91" i="12" s="1"/>
  <c r="P91" i="12" s="1"/>
  <c r="C91" i="12"/>
  <c r="D91" i="12" s="1"/>
  <c r="E91" i="12" s="1"/>
  <c r="F91" i="12" s="1"/>
  <c r="G91" i="12" s="1"/>
  <c r="L74" i="12"/>
  <c r="M74" i="12" s="1"/>
  <c r="N74" i="12" s="1"/>
  <c r="O74" i="12" s="1"/>
  <c r="P74" i="12" s="1"/>
  <c r="C74" i="12"/>
  <c r="D74" i="12" s="1"/>
  <c r="E74" i="12" s="1"/>
  <c r="F74" i="12" s="1"/>
  <c r="G74" i="12" s="1"/>
  <c r="L57" i="12"/>
  <c r="M57" i="12" s="1"/>
  <c r="N57" i="12" s="1"/>
  <c r="O57" i="12" s="1"/>
  <c r="P57" i="12" s="1"/>
  <c r="C57" i="12"/>
  <c r="D57" i="12" s="1"/>
  <c r="E57" i="12" s="1"/>
  <c r="F57" i="12" s="1"/>
  <c r="G57" i="12" s="1"/>
  <c r="L40" i="12"/>
  <c r="M40" i="12" s="1"/>
  <c r="N40" i="12" s="1"/>
  <c r="O40" i="12" s="1"/>
  <c r="P40" i="12" s="1"/>
  <c r="C40" i="12"/>
  <c r="D40" i="12" s="1"/>
  <c r="E40" i="12" s="1"/>
  <c r="F40" i="12" s="1"/>
  <c r="G40" i="12" s="1"/>
  <c r="L6" i="12"/>
  <c r="M6" i="12" s="1"/>
  <c r="N6" i="12" s="1"/>
  <c r="O6" i="12" s="1"/>
  <c r="P6" i="12" s="1"/>
  <c r="C6" i="12"/>
  <c r="D6" i="12" s="1"/>
  <c r="E6" i="12" s="1"/>
  <c r="F6" i="12" s="1"/>
  <c r="G6" i="12" s="1"/>
  <c r="K9" i="13" l="1"/>
  <c r="G138" i="12"/>
  <c r="M54" i="13"/>
  <c r="P126" i="12"/>
  <c r="R126" i="12" s="1"/>
  <c r="K24" i="13"/>
  <c r="K26" i="13"/>
  <c r="K28" i="13"/>
  <c r="K23" i="13"/>
  <c r="K25" i="13"/>
  <c r="K27" i="13"/>
  <c r="K29" i="13"/>
  <c r="K87" i="12"/>
  <c r="H9" i="12"/>
  <c r="L10" i="13" s="1"/>
  <c r="H26" i="12"/>
  <c r="L40" i="13" s="1"/>
  <c r="H28" i="12"/>
  <c r="L42" i="13" s="1"/>
  <c r="H30" i="12"/>
  <c r="L44" i="13" s="1"/>
  <c r="H61" i="12"/>
  <c r="L56" i="13" s="1"/>
  <c r="N81" i="12"/>
  <c r="P132" i="12"/>
  <c r="R132" i="12" s="1"/>
  <c r="C138" i="12"/>
  <c r="H29" i="12"/>
  <c r="L43" i="13" s="1"/>
  <c r="O110" i="12"/>
  <c r="H98" i="12"/>
  <c r="N44" i="13" s="1"/>
  <c r="L135" i="12"/>
  <c r="H81" i="12"/>
  <c r="N14" i="13" s="1"/>
  <c r="M95" i="12"/>
  <c r="O93" i="12"/>
  <c r="N128" i="12"/>
  <c r="M80" i="12"/>
  <c r="O80" i="12"/>
  <c r="N76" i="12"/>
  <c r="L79" i="12"/>
  <c r="P79" i="12"/>
  <c r="R79" i="12" s="1"/>
  <c r="L81" i="12"/>
  <c r="P81" i="12"/>
  <c r="R81" i="12" s="1"/>
  <c r="N82" i="12"/>
  <c r="L86" i="12"/>
  <c r="L82" i="12"/>
  <c r="N130" i="12"/>
  <c r="B121" i="12"/>
  <c r="O117" i="12"/>
  <c r="E121" i="12"/>
  <c r="M136" i="12"/>
  <c r="L126" i="12"/>
  <c r="O133" i="12"/>
  <c r="Q133" i="12" s="1"/>
  <c r="N127" i="12"/>
  <c r="P128" i="12"/>
  <c r="R128" i="12" s="1"/>
  <c r="P130" i="12"/>
  <c r="R130" i="12" s="1"/>
  <c r="N134" i="12"/>
  <c r="N133" i="12"/>
  <c r="M77" i="12"/>
  <c r="L94" i="12"/>
  <c r="M96" i="12"/>
  <c r="M98" i="12"/>
  <c r="O99" i="12"/>
  <c r="Q99" i="12" s="1"/>
  <c r="O78" i="12"/>
  <c r="M133" i="12"/>
  <c r="O135" i="12"/>
  <c r="H115" i="12"/>
  <c r="N29" i="13" s="1"/>
  <c r="H44" i="12"/>
  <c r="L26" i="13" s="1"/>
  <c r="H46" i="12"/>
  <c r="L28" i="13" s="1"/>
  <c r="B87" i="12"/>
  <c r="P76" i="12"/>
  <c r="R76" i="12" s="1"/>
  <c r="H79" i="12"/>
  <c r="N12" i="13" s="1"/>
  <c r="N79" i="12"/>
  <c r="L84" i="12"/>
  <c r="O127" i="12"/>
  <c r="N129" i="12"/>
  <c r="N131" i="12"/>
  <c r="N136" i="12"/>
  <c r="K121" i="12"/>
  <c r="B138" i="12"/>
  <c r="O134" i="12"/>
  <c r="L127" i="12"/>
  <c r="P127" i="12"/>
  <c r="R127" i="12" s="1"/>
  <c r="L134" i="12"/>
  <c r="L133" i="12"/>
  <c r="L85" i="12"/>
  <c r="N111" i="12"/>
  <c r="F87" i="12"/>
  <c r="B104" i="12"/>
  <c r="E138" i="12"/>
  <c r="M127" i="12"/>
  <c r="P109" i="12"/>
  <c r="R109" i="12" s="1"/>
  <c r="O115" i="12"/>
  <c r="L80" i="12"/>
  <c r="P80" i="12"/>
  <c r="R80" i="12" s="1"/>
  <c r="L92" i="12"/>
  <c r="D104" i="12"/>
  <c r="G121" i="12"/>
  <c r="L76" i="12"/>
  <c r="L128" i="12"/>
  <c r="L130" i="12"/>
  <c r="M134" i="12"/>
  <c r="L119" i="12"/>
  <c r="F121" i="12"/>
  <c r="F122" i="12" s="1"/>
  <c r="H132" i="12"/>
  <c r="N59" i="13" s="1"/>
  <c r="M81" i="12"/>
  <c r="M79" i="12"/>
  <c r="M86" i="12"/>
  <c r="M85" i="12"/>
  <c r="M84" i="12"/>
  <c r="M83" i="12"/>
  <c r="M82" i="12"/>
  <c r="M76" i="12"/>
  <c r="N86" i="12"/>
  <c r="N85" i="12"/>
  <c r="N84" i="12"/>
  <c r="N83" i="12"/>
  <c r="N103" i="12"/>
  <c r="N102" i="12"/>
  <c r="N101" i="12"/>
  <c r="N100" i="12"/>
  <c r="N99" i="12"/>
  <c r="N93" i="12"/>
  <c r="N97" i="12"/>
  <c r="N94" i="12"/>
  <c r="N92" i="12"/>
  <c r="N98" i="12"/>
  <c r="N96" i="12"/>
  <c r="E104" i="12"/>
  <c r="N95" i="12"/>
  <c r="O103" i="12"/>
  <c r="O102" i="12"/>
  <c r="O101" i="12"/>
  <c r="O100" i="12"/>
  <c r="O77" i="12"/>
  <c r="N78" i="12"/>
  <c r="O97" i="12"/>
  <c r="M75" i="12"/>
  <c r="L83" i="12"/>
  <c r="L69" i="12"/>
  <c r="P63" i="12"/>
  <c r="R63" i="12" s="1"/>
  <c r="O86" i="12"/>
  <c r="O85" i="12"/>
  <c r="O84" i="12"/>
  <c r="O83" i="12"/>
  <c r="O82" i="12"/>
  <c r="Q82" i="12" s="1"/>
  <c r="O76" i="12"/>
  <c r="H75" i="12"/>
  <c r="N8" i="13" s="1"/>
  <c r="O81" i="12"/>
  <c r="O79" i="12"/>
  <c r="D87" i="12"/>
  <c r="L98" i="12"/>
  <c r="L96" i="12"/>
  <c r="C104" i="12"/>
  <c r="L95" i="12"/>
  <c r="L103" i="12"/>
  <c r="L102" i="12"/>
  <c r="L101" i="12"/>
  <c r="L100" i="12"/>
  <c r="L99" i="12"/>
  <c r="L93" i="12"/>
  <c r="L97" i="12"/>
  <c r="P98" i="12"/>
  <c r="P96" i="12"/>
  <c r="G104" i="12"/>
  <c r="P95" i="12"/>
  <c r="R95" i="12" s="1"/>
  <c r="P93" i="12"/>
  <c r="P97" i="12"/>
  <c r="P94" i="12"/>
  <c r="M93" i="12"/>
  <c r="O96" i="12"/>
  <c r="O98" i="12"/>
  <c r="M103" i="12"/>
  <c r="M102" i="12"/>
  <c r="M101" i="12"/>
  <c r="M100" i="12"/>
  <c r="M99" i="12"/>
  <c r="F104" i="12"/>
  <c r="O75" i="12"/>
  <c r="M78" i="12"/>
  <c r="P92" i="12"/>
  <c r="R92" i="12" s="1"/>
  <c r="L116" i="12"/>
  <c r="H10" i="12"/>
  <c r="L11" i="13" s="1"/>
  <c r="H43" i="12"/>
  <c r="L25" i="13" s="1"/>
  <c r="C87" i="12"/>
  <c r="G87" i="12"/>
  <c r="C121" i="12"/>
  <c r="F138" i="12"/>
  <c r="H138" i="12" s="1"/>
  <c r="N75" i="12"/>
  <c r="N77" i="12"/>
  <c r="L78" i="12"/>
  <c r="P78" i="12"/>
  <c r="R78" i="12" s="1"/>
  <c r="N80" i="12"/>
  <c r="M92" i="12"/>
  <c r="M94" i="12"/>
  <c r="O95" i="12"/>
  <c r="M97" i="12"/>
  <c r="L109" i="12"/>
  <c r="O126" i="12"/>
  <c r="M128" i="12"/>
  <c r="M129" i="12"/>
  <c r="M130" i="12"/>
  <c r="M131" i="12"/>
  <c r="O132" i="12"/>
  <c r="L136" i="12"/>
  <c r="M115" i="12"/>
  <c r="L110" i="12"/>
  <c r="P110" i="12"/>
  <c r="R110" i="12" s="1"/>
  <c r="P111" i="12"/>
  <c r="R111" i="12" s="1"/>
  <c r="L114" i="12"/>
  <c r="P114" i="12"/>
  <c r="R114" i="12" s="1"/>
  <c r="L117" i="12"/>
  <c r="M114" i="12"/>
  <c r="L129" i="12"/>
  <c r="P131" i="12"/>
  <c r="R131" i="12" s="1"/>
  <c r="N116" i="12"/>
  <c r="L118" i="12"/>
  <c r="N113" i="12"/>
  <c r="E87" i="12"/>
  <c r="D138" i="12"/>
  <c r="K104" i="12"/>
  <c r="L75" i="12"/>
  <c r="P75" i="12"/>
  <c r="R75" i="12" s="1"/>
  <c r="L77" i="12"/>
  <c r="P77" i="12"/>
  <c r="O92" i="12"/>
  <c r="O94" i="12"/>
  <c r="M126" i="12"/>
  <c r="O128" i="12"/>
  <c r="O129" i="12"/>
  <c r="O130" i="12"/>
  <c r="O131" i="12"/>
  <c r="M135" i="12"/>
  <c r="O119" i="12"/>
  <c r="N110" i="12"/>
  <c r="L111" i="12"/>
  <c r="N114" i="12"/>
  <c r="O116" i="12"/>
  <c r="Q116" i="12" s="1"/>
  <c r="N132" i="12"/>
  <c r="K138" i="12"/>
  <c r="P129" i="12"/>
  <c r="R129" i="12" s="1"/>
  <c r="O136" i="12"/>
  <c r="O137" i="12"/>
  <c r="N135" i="12"/>
  <c r="N137" i="12"/>
  <c r="M132" i="12"/>
  <c r="M137" i="12"/>
  <c r="L131" i="12"/>
  <c r="L137" i="12"/>
  <c r="O109" i="12"/>
  <c r="O114" i="12"/>
  <c r="N117" i="12"/>
  <c r="N118" i="12"/>
  <c r="H111" i="12"/>
  <c r="N25" i="13" s="1"/>
  <c r="O111" i="12"/>
  <c r="O112" i="12"/>
  <c r="O113" i="12"/>
  <c r="L115" i="12"/>
  <c r="P115" i="12"/>
  <c r="R115" i="12" s="1"/>
  <c r="D121" i="12"/>
  <c r="N109" i="12"/>
  <c r="M110" i="12"/>
  <c r="L113" i="12"/>
  <c r="P113" i="12"/>
  <c r="R113" i="12" s="1"/>
  <c r="M116" i="12"/>
  <c r="M117" i="12"/>
  <c r="M118" i="12"/>
  <c r="M111" i="12"/>
  <c r="M112" i="12"/>
  <c r="M113" i="12"/>
  <c r="N119" i="12"/>
  <c r="P112" i="12"/>
  <c r="R112" i="12" s="1"/>
  <c r="O120" i="12"/>
  <c r="O118" i="12"/>
  <c r="N120" i="12"/>
  <c r="N115" i="12"/>
  <c r="M120" i="12"/>
  <c r="M119" i="12"/>
  <c r="L120" i="12"/>
  <c r="L112" i="12"/>
  <c r="N35" i="12"/>
  <c r="L34" i="12"/>
  <c r="H25" i="12"/>
  <c r="L39" i="13" s="1"/>
  <c r="H27" i="12"/>
  <c r="L41" i="13" s="1"/>
  <c r="O30" i="12"/>
  <c r="B53" i="12"/>
  <c r="D53" i="12"/>
  <c r="P44" i="12"/>
  <c r="R44" i="12" s="1"/>
  <c r="N47" i="12"/>
  <c r="L50" i="12"/>
  <c r="N44" i="12"/>
  <c r="H45" i="12"/>
  <c r="L27" i="13" s="1"/>
  <c r="O58" i="12"/>
  <c r="H131" i="12"/>
  <c r="N58" i="13" s="1"/>
  <c r="G19" i="12"/>
  <c r="B70" i="12"/>
  <c r="O62" i="12"/>
  <c r="L60" i="12"/>
  <c r="N61" i="12"/>
  <c r="H63" i="12"/>
  <c r="L58" i="13" s="1"/>
  <c r="L63" i="12"/>
  <c r="N64" i="12"/>
  <c r="L68" i="12"/>
  <c r="L66" i="12"/>
  <c r="F53" i="12"/>
  <c r="O47" i="12"/>
  <c r="O42" i="12"/>
  <c r="M64" i="12"/>
  <c r="M61" i="12"/>
  <c r="M59" i="12"/>
  <c r="P41" i="12"/>
  <c r="P42" i="12"/>
  <c r="R42" i="12" s="1"/>
  <c r="P43" i="12"/>
  <c r="O45" i="12"/>
  <c r="N46" i="12"/>
  <c r="O48" i="12"/>
  <c r="Q48" i="12" s="1"/>
  <c r="M51" i="12"/>
  <c r="O52" i="12"/>
  <c r="P58" i="12"/>
  <c r="R58" i="12" s="1"/>
  <c r="H129" i="12"/>
  <c r="N56" i="13" s="1"/>
  <c r="H13" i="12"/>
  <c r="L14" i="13" s="1"/>
  <c r="L46" i="12"/>
  <c r="G53" i="12"/>
  <c r="P46" i="12"/>
  <c r="R46" i="12" s="1"/>
  <c r="N58" i="12"/>
  <c r="N69" i="12"/>
  <c r="N68" i="12"/>
  <c r="N67" i="12"/>
  <c r="N66" i="12"/>
  <c r="N65" i="12"/>
  <c r="N63" i="12"/>
  <c r="N60" i="12"/>
  <c r="L41" i="12"/>
  <c r="L42" i="12"/>
  <c r="L43" i="12"/>
  <c r="L44" i="12"/>
  <c r="P45" i="12"/>
  <c r="O46" i="12"/>
  <c r="P47" i="12"/>
  <c r="R47" i="12" s="1"/>
  <c r="L49" i="12"/>
  <c r="M50" i="12"/>
  <c r="O51" i="12"/>
  <c r="L58" i="12"/>
  <c r="L59" i="12"/>
  <c r="M60" i="12"/>
  <c r="O61" i="12"/>
  <c r="M63" i="12"/>
  <c r="O64" i="12"/>
  <c r="M66" i="12"/>
  <c r="M68" i="12"/>
  <c r="H7" i="12"/>
  <c r="L8" i="13" s="1"/>
  <c r="M44" i="12"/>
  <c r="O69" i="12"/>
  <c r="N41" i="12"/>
  <c r="M42" i="12"/>
  <c r="M43" i="12"/>
  <c r="L45" i="12"/>
  <c r="L47" i="12"/>
  <c r="L48" i="12"/>
  <c r="M49" i="12"/>
  <c r="O50" i="12"/>
  <c r="L52" i="12"/>
  <c r="M58" i="12"/>
  <c r="N59" i="12"/>
  <c r="P60" i="12"/>
  <c r="M62" i="12"/>
  <c r="L65" i="12"/>
  <c r="L67" i="12"/>
  <c r="H76" i="12"/>
  <c r="N9" i="13" s="1"/>
  <c r="H93" i="12"/>
  <c r="N39" i="13" s="1"/>
  <c r="H97" i="12"/>
  <c r="N43" i="13" s="1"/>
  <c r="E53" i="12"/>
  <c r="N52" i="12"/>
  <c r="N51" i="12"/>
  <c r="N50" i="12"/>
  <c r="N49" i="12"/>
  <c r="N48" i="12"/>
  <c r="N45" i="12"/>
  <c r="N43" i="12"/>
  <c r="K53" i="12"/>
  <c r="L62" i="12"/>
  <c r="L64" i="12"/>
  <c r="L61" i="12"/>
  <c r="P62" i="12"/>
  <c r="R62" i="12" s="1"/>
  <c r="P64" i="12"/>
  <c r="P61" i="12"/>
  <c r="R61" i="12" s="1"/>
  <c r="P59" i="12"/>
  <c r="O41" i="12"/>
  <c r="N42" i="12"/>
  <c r="O43" i="12"/>
  <c r="O44" i="12"/>
  <c r="M45" i="12"/>
  <c r="M46" i="12"/>
  <c r="M47" i="12"/>
  <c r="M48" i="12"/>
  <c r="O49" i="12"/>
  <c r="L51" i="12"/>
  <c r="M52" i="12"/>
  <c r="O59" i="12"/>
  <c r="N62" i="12"/>
  <c r="M65" i="12"/>
  <c r="M67" i="12"/>
  <c r="M69" i="12"/>
  <c r="H96" i="12"/>
  <c r="N42" i="13" s="1"/>
  <c r="M17" i="12"/>
  <c r="H8" i="12"/>
  <c r="L9" i="13" s="1"/>
  <c r="N8" i="12"/>
  <c r="L8" i="12"/>
  <c r="N9" i="12"/>
  <c r="H12" i="12"/>
  <c r="L13" i="13" s="1"/>
  <c r="N12" i="12"/>
  <c r="L12" i="12"/>
  <c r="N18" i="12"/>
  <c r="N13" i="12"/>
  <c r="C19" i="12"/>
  <c r="L16" i="12"/>
  <c r="D70" i="12"/>
  <c r="H62" i="12"/>
  <c r="L57" i="13" s="1"/>
  <c r="H64" i="12"/>
  <c r="L59" i="13" s="1"/>
  <c r="M41" i="12"/>
  <c r="O60" i="12"/>
  <c r="O63" i="12"/>
  <c r="O65" i="12"/>
  <c r="Q65" i="12" s="1"/>
  <c r="O66" i="12"/>
  <c r="O67" i="12"/>
  <c r="O68" i="12"/>
  <c r="K70" i="12"/>
  <c r="H60" i="12"/>
  <c r="L55" i="13" s="1"/>
  <c r="F70" i="12"/>
  <c r="E70" i="12"/>
  <c r="H59" i="12"/>
  <c r="L54" i="13" s="1"/>
  <c r="C70" i="12"/>
  <c r="G70" i="12"/>
  <c r="H58" i="12"/>
  <c r="L53" i="13" s="1"/>
  <c r="N10" i="12"/>
  <c r="N14" i="12"/>
  <c r="N15" i="12"/>
  <c r="N7" i="12"/>
  <c r="N11" i="12"/>
  <c r="O15" i="12"/>
  <c r="M24" i="12"/>
  <c r="L15" i="12"/>
  <c r="F19" i="12"/>
  <c r="M18" i="12"/>
  <c r="M14" i="12"/>
  <c r="M13" i="12"/>
  <c r="M12" i="12"/>
  <c r="M11" i="12"/>
  <c r="M10" i="12"/>
  <c r="M9" i="12"/>
  <c r="M8" i="12"/>
  <c r="M7" i="12"/>
  <c r="M15" i="12"/>
  <c r="D19" i="12"/>
  <c r="M16" i="12"/>
  <c r="B19" i="12"/>
  <c r="B36" i="12"/>
  <c r="C53" i="12"/>
  <c r="H47" i="12"/>
  <c r="L29" i="13" s="1"/>
  <c r="L9" i="12"/>
  <c r="L13" i="12"/>
  <c r="L17" i="12"/>
  <c r="O7" i="12"/>
  <c r="O8" i="12"/>
  <c r="O9" i="12"/>
  <c r="O10" i="12"/>
  <c r="O11" i="12"/>
  <c r="O12" i="12"/>
  <c r="O13" i="12"/>
  <c r="O14" i="12"/>
  <c r="N17" i="12"/>
  <c r="O18" i="12"/>
  <c r="D36" i="12"/>
  <c r="H11" i="12"/>
  <c r="L12" i="13" s="1"/>
  <c r="L10" i="12"/>
  <c r="L14" i="12"/>
  <c r="L18" i="12"/>
  <c r="R9" i="12"/>
  <c r="R10" i="12"/>
  <c r="N16" i="12"/>
  <c r="O17" i="12"/>
  <c r="E19" i="12"/>
  <c r="L7" i="12"/>
  <c r="L11" i="12"/>
  <c r="O16" i="12"/>
  <c r="K19" i="12"/>
  <c r="K36" i="12"/>
  <c r="R27" i="12"/>
  <c r="H24" i="12"/>
  <c r="L38" i="13" s="1"/>
  <c r="N24" i="12"/>
  <c r="O25" i="12"/>
  <c r="L26" i="12"/>
  <c r="M27" i="12"/>
  <c r="N28" i="12"/>
  <c r="O29" i="12"/>
  <c r="L30" i="12"/>
  <c r="O31" i="12"/>
  <c r="Q31" i="12" s="1"/>
  <c r="M32" i="12"/>
  <c r="O33" i="12"/>
  <c r="M34" i="12"/>
  <c r="O35" i="12"/>
  <c r="E36" i="12"/>
  <c r="O24" i="12"/>
  <c r="L25" i="12"/>
  <c r="M26" i="12"/>
  <c r="N27" i="12"/>
  <c r="O28" i="12"/>
  <c r="L29" i="12"/>
  <c r="M30" i="12"/>
  <c r="L31" i="12"/>
  <c r="N32" i="12"/>
  <c r="L33" i="12"/>
  <c r="N34" i="12"/>
  <c r="L35" i="12"/>
  <c r="F36" i="12"/>
  <c r="L24" i="12"/>
  <c r="M25" i="12"/>
  <c r="N26" i="12"/>
  <c r="O27" i="12"/>
  <c r="Q27" i="12" s="1"/>
  <c r="L28" i="12"/>
  <c r="M29" i="12"/>
  <c r="N30" i="12"/>
  <c r="M31" i="12"/>
  <c r="O32" i="12"/>
  <c r="M33" i="12"/>
  <c r="O34" i="12"/>
  <c r="M35" i="12"/>
  <c r="C36" i="12"/>
  <c r="G36" i="12"/>
  <c r="N25" i="12"/>
  <c r="O26" i="12"/>
  <c r="L27" i="12"/>
  <c r="M28" i="12"/>
  <c r="N29" i="12"/>
  <c r="N31" i="12"/>
  <c r="L32" i="12"/>
  <c r="N33" i="12"/>
  <c r="H42" i="12"/>
  <c r="L24" i="13" s="1"/>
  <c r="H77" i="12"/>
  <c r="N10" i="13" s="1"/>
  <c r="H95" i="12"/>
  <c r="N41" i="13" s="1"/>
  <c r="H41" i="12"/>
  <c r="L23" i="13" s="1"/>
  <c r="H109" i="12"/>
  <c r="N23" i="13" s="1"/>
  <c r="H113" i="12"/>
  <c r="N27" i="13" s="1"/>
  <c r="H128" i="12"/>
  <c r="N55" i="13" s="1"/>
  <c r="H78" i="12"/>
  <c r="N11" i="13" s="1"/>
  <c r="H92" i="12"/>
  <c r="N38" i="13" s="1"/>
  <c r="H110" i="12"/>
  <c r="N24" i="13" s="1"/>
  <c r="H114" i="12"/>
  <c r="N28" i="13" s="1"/>
  <c r="H127" i="12"/>
  <c r="N54" i="13" s="1"/>
  <c r="H126" i="12"/>
  <c r="N53" i="13" s="1"/>
  <c r="H130" i="12"/>
  <c r="N57" i="13" s="1"/>
  <c r="H80" i="12"/>
  <c r="N13" i="13" s="1"/>
  <c r="H94" i="12"/>
  <c r="N40" i="13" s="1"/>
  <c r="H112" i="12"/>
  <c r="N26" i="13" s="1"/>
  <c r="H36" i="12" l="1"/>
  <c r="Q79" i="12"/>
  <c r="Q14" i="12"/>
  <c r="R14" i="12"/>
  <c r="H87" i="12"/>
  <c r="Q62" i="12"/>
  <c r="Q58" i="12"/>
  <c r="Q131" i="12"/>
  <c r="Q132" i="12"/>
  <c r="P104" i="12"/>
  <c r="R104" i="12" s="1"/>
  <c r="Q111" i="12"/>
  <c r="Q127" i="12"/>
  <c r="Q75" i="12"/>
  <c r="Q76" i="12"/>
  <c r="Q41" i="12"/>
  <c r="Q110" i="12"/>
  <c r="Q128" i="12"/>
  <c r="Q80" i="12"/>
  <c r="Q81" i="12"/>
  <c r="Q78" i="12"/>
  <c r="Q63" i="12"/>
  <c r="Q109" i="12"/>
  <c r="Q130" i="12"/>
  <c r="Q42" i="12"/>
  <c r="L121" i="12"/>
  <c r="N121" i="12"/>
  <c r="H121" i="12"/>
  <c r="M138" i="12"/>
  <c r="H104" i="12"/>
  <c r="L138" i="12"/>
  <c r="N138" i="12"/>
  <c r="Q96" i="12"/>
  <c r="L104" i="12"/>
  <c r="C54" i="12"/>
  <c r="Q95" i="12"/>
  <c r="Q112" i="12"/>
  <c r="Q129" i="12"/>
  <c r="L87" i="12"/>
  <c r="O138" i="12"/>
  <c r="O87" i="12"/>
  <c r="Q113" i="12"/>
  <c r="Q94" i="12"/>
  <c r="R94" i="12"/>
  <c r="Q92" i="12"/>
  <c r="Q114" i="12"/>
  <c r="Q77" i="12"/>
  <c r="R77" i="12"/>
  <c r="M104" i="12"/>
  <c r="R97" i="12"/>
  <c r="Q97" i="12"/>
  <c r="M87" i="12"/>
  <c r="N104" i="12"/>
  <c r="R96" i="12"/>
  <c r="P138" i="12"/>
  <c r="R138" i="12" s="1"/>
  <c r="P121" i="12"/>
  <c r="R121" i="12" s="1"/>
  <c r="N87" i="12"/>
  <c r="R93" i="12"/>
  <c r="Q93" i="12"/>
  <c r="Q98" i="12"/>
  <c r="R98" i="12"/>
  <c r="Q9" i="12"/>
  <c r="Q44" i="12"/>
  <c r="Q126" i="12"/>
  <c r="P87" i="12"/>
  <c r="O104" i="12"/>
  <c r="M121" i="12"/>
  <c r="O121" i="12"/>
  <c r="Q121" i="12" s="1"/>
  <c r="Q115" i="12"/>
  <c r="H19" i="12"/>
  <c r="Q43" i="12"/>
  <c r="H53" i="12"/>
  <c r="O70" i="12"/>
  <c r="Q47" i="12"/>
  <c r="O53" i="12"/>
  <c r="N53" i="12"/>
  <c r="Q60" i="12"/>
  <c r="R60" i="12"/>
  <c r="Q46" i="12"/>
  <c r="Q61" i="12"/>
  <c r="P53" i="12"/>
  <c r="R41" i="12"/>
  <c r="D139" i="12"/>
  <c r="M53" i="12"/>
  <c r="R59" i="12"/>
  <c r="Q59" i="12"/>
  <c r="L70" i="12"/>
  <c r="L71" i="12" s="1"/>
  <c r="E20" i="12"/>
  <c r="R43" i="12"/>
  <c r="P70" i="12"/>
  <c r="R70" i="12" s="1"/>
  <c r="Q64" i="12"/>
  <c r="R64" i="12"/>
  <c r="M70" i="12"/>
  <c r="Q45" i="12"/>
  <c r="R45" i="12"/>
  <c r="L53" i="12"/>
  <c r="L54" i="12" s="1"/>
  <c r="N70" i="12"/>
  <c r="H70" i="12"/>
  <c r="Q13" i="12"/>
  <c r="R13" i="12"/>
  <c r="O19" i="12"/>
  <c r="P19" i="12"/>
  <c r="M19" i="12"/>
  <c r="N19" i="12"/>
  <c r="M36" i="12"/>
  <c r="F37" i="12"/>
  <c r="R25" i="12"/>
  <c r="Q25" i="12"/>
  <c r="C37" i="12"/>
  <c r="Q28" i="12"/>
  <c r="R28" i="12"/>
  <c r="R30" i="12"/>
  <c r="Q30" i="12"/>
  <c r="N36" i="12"/>
  <c r="Q24" i="12"/>
  <c r="P36" i="12"/>
  <c r="R24" i="12"/>
  <c r="O36" i="12"/>
  <c r="R26" i="12"/>
  <c r="Q26" i="12"/>
  <c r="D37" i="12"/>
  <c r="L36" i="12"/>
  <c r="R29" i="12"/>
  <c r="Q29" i="12"/>
  <c r="E37" i="12"/>
  <c r="Q10" i="12"/>
  <c r="Q7" i="12"/>
  <c r="R7" i="12"/>
  <c r="D71" i="12"/>
  <c r="F54" i="12"/>
  <c r="E88" i="12"/>
  <c r="C71" i="12"/>
  <c r="D88" i="12"/>
  <c r="R12" i="12"/>
  <c r="Q12" i="12"/>
  <c r="F88" i="12"/>
  <c r="C88" i="12"/>
  <c r="F20" i="12"/>
  <c r="D122" i="12"/>
  <c r="F105" i="12"/>
  <c r="E139" i="12"/>
  <c r="E54" i="12"/>
  <c r="R8" i="12"/>
  <c r="Q8" i="12"/>
  <c r="D54" i="12"/>
  <c r="D105" i="12"/>
  <c r="E71" i="12"/>
  <c r="L19" i="12"/>
  <c r="F71" i="12"/>
  <c r="F139" i="12"/>
  <c r="C139" i="12"/>
  <c r="C105" i="12"/>
  <c r="C122" i="12"/>
  <c r="E122" i="12"/>
  <c r="E105" i="12"/>
  <c r="D20" i="12"/>
  <c r="Q11" i="12"/>
  <c r="R11" i="12"/>
  <c r="C20" i="12"/>
  <c r="Q104" i="12" l="1"/>
  <c r="Q138" i="12"/>
  <c r="Q87" i="12"/>
  <c r="R87" i="12"/>
  <c r="Q70" i="12"/>
  <c r="Q53" i="12"/>
  <c r="R53" i="12"/>
  <c r="M71" i="12"/>
  <c r="M37" i="12"/>
  <c r="P54" i="12"/>
  <c r="P37" i="12"/>
  <c r="R36" i="12"/>
  <c r="Q36" i="12"/>
  <c r="L37" i="12"/>
  <c r="O37" i="12"/>
  <c r="N37" i="12"/>
  <c r="N122" i="12"/>
  <c r="O88" i="12"/>
  <c r="O139" i="12"/>
  <c r="M54" i="12"/>
  <c r="M20" i="12"/>
  <c r="P139" i="12"/>
  <c r="N71" i="12"/>
  <c r="N88" i="12"/>
  <c r="N139" i="12"/>
  <c r="O20" i="12"/>
  <c r="L88" i="12"/>
  <c r="M139" i="12"/>
  <c r="M122" i="12"/>
  <c r="L20" i="12"/>
  <c r="N105" i="12"/>
  <c r="P122" i="12"/>
  <c r="O105" i="12"/>
  <c r="O54" i="12"/>
  <c r="P71" i="12"/>
  <c r="M105" i="12"/>
  <c r="M88" i="12"/>
  <c r="P88" i="12"/>
  <c r="L122" i="12"/>
  <c r="L139" i="12"/>
  <c r="N54" i="12"/>
  <c r="P105" i="12"/>
  <c r="Q19" i="12"/>
  <c r="R19" i="12"/>
  <c r="P20" i="12"/>
  <c r="O122" i="12"/>
  <c r="L105" i="12"/>
  <c r="N20" i="12"/>
  <c r="O71" i="12"/>
  <c r="G49" i="6" l="1"/>
  <c r="G155" i="6" s="1"/>
  <c r="G31" i="6"/>
  <c r="G137" i="6" s="1"/>
  <c r="G13" i="6"/>
  <c r="G119" i="6" s="1"/>
  <c r="G67" i="5"/>
  <c r="G49" i="5"/>
  <c r="G31" i="5"/>
  <c r="G13" i="5"/>
  <c r="G139" i="3"/>
  <c r="G103" i="3"/>
  <c r="G85" i="3"/>
  <c r="G67" i="3"/>
  <c r="G49" i="3"/>
  <c r="G31" i="3"/>
  <c r="G13" i="3"/>
  <c r="N33" i="10"/>
  <c r="M33" i="10"/>
  <c r="L33" i="10"/>
  <c r="K33" i="10"/>
  <c r="N32" i="10"/>
  <c r="M32" i="10"/>
  <c r="L32" i="10"/>
  <c r="K32" i="10"/>
  <c r="N31" i="10"/>
  <c r="M31" i="10"/>
  <c r="L31" i="10"/>
  <c r="K31" i="10"/>
  <c r="N30" i="10"/>
  <c r="M30" i="10"/>
  <c r="L30" i="10"/>
  <c r="K30" i="10"/>
  <c r="M29" i="10"/>
  <c r="K29" i="10"/>
  <c r="G67" i="1"/>
  <c r="G67" i="14" s="1"/>
  <c r="M13" i="15" s="1"/>
  <c r="G49" i="1"/>
  <c r="G31" i="1"/>
  <c r="K28" i="10" l="1"/>
  <c r="G31" i="14"/>
  <c r="M28" i="10"/>
  <c r="G49" i="14"/>
  <c r="G13" i="1"/>
  <c r="N92" i="11"/>
  <c r="M92" i="11"/>
  <c r="N91" i="11"/>
  <c r="M91" i="11"/>
  <c r="N90" i="11"/>
  <c r="M90" i="11"/>
  <c r="N89" i="11"/>
  <c r="M89" i="11"/>
  <c r="N88" i="11"/>
  <c r="M88" i="11"/>
  <c r="N87" i="11"/>
  <c r="M87" i="11"/>
  <c r="M86" i="11"/>
  <c r="M85" i="11"/>
  <c r="L92" i="11"/>
  <c r="K92" i="11"/>
  <c r="L91" i="11"/>
  <c r="K91" i="11"/>
  <c r="L90" i="11"/>
  <c r="K90" i="11"/>
  <c r="L89" i="11"/>
  <c r="K89" i="11"/>
  <c r="L88" i="11"/>
  <c r="K88" i="11"/>
  <c r="L87" i="11"/>
  <c r="K87" i="11"/>
  <c r="K86" i="11"/>
  <c r="K85" i="11"/>
  <c r="J92" i="11"/>
  <c r="I92" i="11"/>
  <c r="J91" i="11"/>
  <c r="I91" i="11"/>
  <c r="J90" i="11"/>
  <c r="I90" i="11"/>
  <c r="J89" i="11"/>
  <c r="I89" i="11"/>
  <c r="J88" i="11"/>
  <c r="I88" i="11"/>
  <c r="J87" i="11"/>
  <c r="I87" i="11"/>
  <c r="I86" i="11"/>
  <c r="I85" i="11"/>
  <c r="N107" i="11"/>
  <c r="M107" i="11"/>
  <c r="N106" i="11"/>
  <c r="M106" i="11"/>
  <c r="N105" i="11"/>
  <c r="M105" i="11"/>
  <c r="N104" i="11"/>
  <c r="M104" i="11"/>
  <c r="N103" i="11"/>
  <c r="M103" i="11"/>
  <c r="N102" i="11"/>
  <c r="M102" i="11"/>
  <c r="M101" i="11"/>
  <c r="M100" i="11"/>
  <c r="L107" i="11"/>
  <c r="K107" i="11"/>
  <c r="L106" i="11"/>
  <c r="K106" i="11"/>
  <c r="L105" i="11"/>
  <c r="K105" i="11"/>
  <c r="L104" i="11"/>
  <c r="K104" i="11"/>
  <c r="L103" i="11"/>
  <c r="K103" i="11"/>
  <c r="L102" i="11"/>
  <c r="K102" i="11"/>
  <c r="K101" i="11"/>
  <c r="K100" i="11"/>
  <c r="J107" i="11"/>
  <c r="I107" i="11"/>
  <c r="J106" i="11"/>
  <c r="I106" i="11"/>
  <c r="J105" i="11"/>
  <c r="I105" i="11"/>
  <c r="J104" i="11"/>
  <c r="I104" i="11"/>
  <c r="J103" i="11"/>
  <c r="I103" i="11"/>
  <c r="J102" i="11"/>
  <c r="I102" i="11"/>
  <c r="I101" i="11"/>
  <c r="I100" i="11"/>
  <c r="N137" i="11"/>
  <c r="M137" i="11"/>
  <c r="N136" i="11"/>
  <c r="M136" i="11"/>
  <c r="N135" i="11"/>
  <c r="M135" i="11"/>
  <c r="N134" i="11"/>
  <c r="M134" i="11"/>
  <c r="N133" i="11"/>
  <c r="M133" i="11"/>
  <c r="N132" i="11"/>
  <c r="M132" i="11"/>
  <c r="L137" i="11"/>
  <c r="K137" i="11"/>
  <c r="L136" i="11"/>
  <c r="K136" i="11"/>
  <c r="L135" i="11"/>
  <c r="K135" i="11"/>
  <c r="L134" i="11"/>
  <c r="K134" i="11"/>
  <c r="L133" i="11"/>
  <c r="K133" i="11"/>
  <c r="L132" i="11"/>
  <c r="K132" i="11"/>
  <c r="H137" i="11"/>
  <c r="G137" i="11"/>
  <c r="H136" i="11"/>
  <c r="G136" i="11"/>
  <c r="H135" i="11"/>
  <c r="G135" i="11"/>
  <c r="H134" i="11"/>
  <c r="G134" i="11"/>
  <c r="H133" i="11"/>
  <c r="G133" i="11"/>
  <c r="H132" i="11"/>
  <c r="G132" i="11"/>
  <c r="F137" i="11"/>
  <c r="E137" i="11"/>
  <c r="F136" i="11"/>
  <c r="E136" i="11"/>
  <c r="F135" i="11"/>
  <c r="E135" i="11"/>
  <c r="F134" i="11"/>
  <c r="E134" i="11"/>
  <c r="F133" i="11"/>
  <c r="E133" i="11"/>
  <c r="F132" i="11"/>
  <c r="E132" i="11"/>
  <c r="D137" i="11"/>
  <c r="C137" i="11"/>
  <c r="D136" i="11"/>
  <c r="C136" i="11"/>
  <c r="D135" i="11"/>
  <c r="C135" i="11"/>
  <c r="D134" i="11"/>
  <c r="C134" i="11"/>
  <c r="D133" i="11"/>
  <c r="C133" i="11"/>
  <c r="D132" i="11"/>
  <c r="C132" i="11"/>
  <c r="N165" i="11"/>
  <c r="M165" i="11"/>
  <c r="N164" i="11"/>
  <c r="M164" i="11"/>
  <c r="N163" i="11"/>
  <c r="M163" i="11"/>
  <c r="N162" i="11"/>
  <c r="M162" i="11"/>
  <c r="N161" i="11"/>
  <c r="M161" i="11"/>
  <c r="N160" i="11"/>
  <c r="M160" i="11"/>
  <c r="L165" i="11"/>
  <c r="K165" i="11"/>
  <c r="L164" i="11"/>
  <c r="K164" i="11"/>
  <c r="L163" i="11"/>
  <c r="K163" i="11"/>
  <c r="L162" i="11"/>
  <c r="K162" i="11"/>
  <c r="L161" i="11"/>
  <c r="K161" i="11"/>
  <c r="L160" i="11"/>
  <c r="K160" i="11"/>
  <c r="J165" i="11"/>
  <c r="I165" i="11"/>
  <c r="J164" i="11"/>
  <c r="I164" i="11"/>
  <c r="J163" i="11"/>
  <c r="I163" i="11"/>
  <c r="J162" i="11"/>
  <c r="I162" i="11"/>
  <c r="J161" i="11"/>
  <c r="I161" i="11"/>
  <c r="J160" i="11"/>
  <c r="I160" i="11"/>
  <c r="H165" i="11"/>
  <c r="G165" i="11"/>
  <c r="H164" i="11"/>
  <c r="G164" i="11"/>
  <c r="H163" i="11"/>
  <c r="G163" i="11"/>
  <c r="H162" i="11"/>
  <c r="G162" i="11"/>
  <c r="H161" i="11"/>
  <c r="G161" i="11"/>
  <c r="H160" i="11"/>
  <c r="G160" i="11"/>
  <c r="F165" i="11"/>
  <c r="E165" i="11"/>
  <c r="F164" i="11"/>
  <c r="E164" i="11"/>
  <c r="F163" i="11"/>
  <c r="E163" i="11"/>
  <c r="F162" i="11"/>
  <c r="E162" i="11"/>
  <c r="F161" i="11"/>
  <c r="E161" i="11"/>
  <c r="F160" i="11"/>
  <c r="E160" i="11"/>
  <c r="D165" i="11"/>
  <c r="C165" i="11"/>
  <c r="D164" i="11"/>
  <c r="C164" i="11"/>
  <c r="D163" i="11"/>
  <c r="C163" i="11"/>
  <c r="D162" i="11"/>
  <c r="C162" i="11"/>
  <c r="D161" i="11"/>
  <c r="C161" i="11"/>
  <c r="D160" i="11"/>
  <c r="C160" i="11"/>
  <c r="J137" i="11"/>
  <c r="I137" i="11"/>
  <c r="J136" i="11"/>
  <c r="I136" i="11"/>
  <c r="J135" i="11"/>
  <c r="I135" i="11"/>
  <c r="J134" i="11"/>
  <c r="I134" i="11"/>
  <c r="J133" i="11"/>
  <c r="I133" i="11"/>
  <c r="J132" i="11"/>
  <c r="I132" i="11"/>
  <c r="N77" i="11"/>
  <c r="M77" i="11"/>
  <c r="N76" i="11"/>
  <c r="M76" i="11"/>
  <c r="N75" i="11"/>
  <c r="M75" i="11"/>
  <c r="N74" i="11"/>
  <c r="M74" i="11"/>
  <c r="M73" i="11"/>
  <c r="M72" i="11"/>
  <c r="L77" i="11"/>
  <c r="K77" i="11"/>
  <c r="L76" i="11"/>
  <c r="K76" i="11"/>
  <c r="L75" i="11"/>
  <c r="K75" i="11"/>
  <c r="L74" i="11"/>
  <c r="K74" i="11"/>
  <c r="K73" i="11"/>
  <c r="K72" i="11"/>
  <c r="N62" i="11"/>
  <c r="M62" i="11"/>
  <c r="N61" i="11"/>
  <c r="M61" i="11"/>
  <c r="N60" i="11"/>
  <c r="M60" i="11"/>
  <c r="N59" i="11"/>
  <c r="M59" i="11"/>
  <c r="M58" i="11"/>
  <c r="M57" i="11"/>
  <c r="L62" i="11"/>
  <c r="K62" i="11"/>
  <c r="L61" i="11"/>
  <c r="K61" i="11"/>
  <c r="L60" i="11"/>
  <c r="K60" i="11"/>
  <c r="L59" i="11"/>
  <c r="K59" i="11"/>
  <c r="K58" i="11"/>
  <c r="K57" i="11"/>
  <c r="N47" i="11"/>
  <c r="M47" i="11"/>
  <c r="N46" i="11"/>
  <c r="M46" i="11"/>
  <c r="N45" i="11"/>
  <c r="M45" i="11"/>
  <c r="N44" i="11"/>
  <c r="M44" i="11"/>
  <c r="M43" i="11"/>
  <c r="M42" i="11"/>
  <c r="L47" i="11"/>
  <c r="K47" i="11"/>
  <c r="L46" i="11"/>
  <c r="K46" i="11"/>
  <c r="L45" i="11"/>
  <c r="K45" i="11"/>
  <c r="L44" i="11"/>
  <c r="K44" i="11"/>
  <c r="K43" i="11"/>
  <c r="K42" i="11"/>
  <c r="N32" i="11"/>
  <c r="M32" i="11"/>
  <c r="N31" i="11"/>
  <c r="M31" i="11"/>
  <c r="N30" i="11"/>
  <c r="M30" i="11"/>
  <c r="N29" i="11"/>
  <c r="M29" i="11"/>
  <c r="M28" i="11"/>
  <c r="M27" i="11"/>
  <c r="N18" i="11"/>
  <c r="M18" i="11"/>
  <c r="L18" i="11"/>
  <c r="N17" i="11"/>
  <c r="M17" i="11"/>
  <c r="L17" i="11"/>
  <c r="N16" i="11"/>
  <c r="M16" i="11"/>
  <c r="L16" i="11"/>
  <c r="N15" i="11"/>
  <c r="M15" i="11"/>
  <c r="L15" i="11"/>
  <c r="M14" i="11"/>
  <c r="L14" i="11"/>
  <c r="M13" i="11"/>
  <c r="L13" i="11"/>
  <c r="L12" i="11"/>
  <c r="L11" i="11"/>
  <c r="L10" i="11"/>
  <c r="L9" i="11"/>
  <c r="L8" i="11"/>
  <c r="L7" i="11"/>
  <c r="K78" i="10"/>
  <c r="K77" i="10"/>
  <c r="K76" i="10"/>
  <c r="K75" i="10"/>
  <c r="K74" i="10"/>
  <c r="K73" i="10"/>
  <c r="N78" i="10"/>
  <c r="M78" i="10"/>
  <c r="N77" i="10"/>
  <c r="M77" i="10"/>
  <c r="N76" i="10"/>
  <c r="M76" i="10"/>
  <c r="N75" i="10"/>
  <c r="M75" i="10"/>
  <c r="M74" i="10"/>
  <c r="M73" i="10"/>
  <c r="L78" i="10"/>
  <c r="L77" i="10"/>
  <c r="L76" i="10"/>
  <c r="L75" i="10"/>
  <c r="J78" i="10"/>
  <c r="I78" i="10"/>
  <c r="J77" i="10"/>
  <c r="I77" i="10"/>
  <c r="J76" i="10"/>
  <c r="I76" i="10"/>
  <c r="J75" i="10"/>
  <c r="I75" i="10"/>
  <c r="I74" i="10"/>
  <c r="I73" i="10"/>
  <c r="N63" i="10"/>
  <c r="M63" i="10"/>
  <c r="N62" i="10"/>
  <c r="M62" i="10"/>
  <c r="N61" i="10"/>
  <c r="M61" i="10"/>
  <c r="N60" i="10"/>
  <c r="M60" i="10"/>
  <c r="M59" i="10"/>
  <c r="M58" i="10"/>
  <c r="L63" i="10"/>
  <c r="K63" i="10"/>
  <c r="L62" i="10"/>
  <c r="K62" i="10"/>
  <c r="L61" i="10"/>
  <c r="K61" i="10"/>
  <c r="L60" i="10"/>
  <c r="K60" i="10"/>
  <c r="K59" i="10"/>
  <c r="K58" i="10"/>
  <c r="J63" i="10"/>
  <c r="I63" i="10"/>
  <c r="J62" i="10"/>
  <c r="I62" i="10"/>
  <c r="J61" i="10"/>
  <c r="I61" i="10"/>
  <c r="J60" i="10"/>
  <c r="I60" i="10"/>
  <c r="I59" i="10"/>
  <c r="I58" i="10"/>
  <c r="N48" i="10"/>
  <c r="M48" i="10"/>
  <c r="N47" i="10"/>
  <c r="M47" i="10"/>
  <c r="N46" i="10"/>
  <c r="M46" i="10"/>
  <c r="N45" i="10"/>
  <c r="M45" i="10"/>
  <c r="N44" i="10"/>
  <c r="M44" i="10"/>
  <c r="M43" i="10"/>
  <c r="L48" i="10"/>
  <c r="K48" i="10"/>
  <c r="L47" i="10"/>
  <c r="K47" i="10"/>
  <c r="L46" i="10"/>
  <c r="K46" i="10"/>
  <c r="L45" i="10"/>
  <c r="K45" i="10"/>
  <c r="L44" i="10"/>
  <c r="K44" i="10"/>
  <c r="K43" i="10"/>
  <c r="J48" i="10"/>
  <c r="I48" i="10"/>
  <c r="J47" i="10"/>
  <c r="I47" i="10"/>
  <c r="J46" i="10"/>
  <c r="I46" i="10"/>
  <c r="J45" i="10"/>
  <c r="I45" i="10"/>
  <c r="J44" i="10"/>
  <c r="I44" i="10"/>
  <c r="I43" i="10"/>
  <c r="I29" i="10"/>
  <c r="I30" i="10"/>
  <c r="J30" i="10"/>
  <c r="I31" i="10"/>
  <c r="J31" i="10"/>
  <c r="I32" i="10"/>
  <c r="J32" i="10"/>
  <c r="I33" i="10"/>
  <c r="J33" i="10"/>
  <c r="H33" i="10"/>
  <c r="H48" i="10" s="1"/>
  <c r="H63" i="10" s="1"/>
  <c r="H78" i="10" s="1"/>
  <c r="L92" i="10" s="1"/>
  <c r="L106" i="10" s="1"/>
  <c r="L120" i="10" s="1"/>
  <c r="L134" i="10" s="1"/>
  <c r="L148" i="10" s="1"/>
  <c r="L162" i="10" s="1"/>
  <c r="L176" i="10" s="1"/>
  <c r="H23" i="10"/>
  <c r="H38" i="10" s="1"/>
  <c r="H53" i="10" s="1"/>
  <c r="H68" i="10" s="1"/>
  <c r="L82" i="10" s="1"/>
  <c r="L96" i="10" s="1"/>
  <c r="L110" i="10" s="1"/>
  <c r="L124" i="10" s="1"/>
  <c r="L138" i="10" s="1"/>
  <c r="L152" i="10" s="1"/>
  <c r="L166" i="10" s="1"/>
  <c r="H24" i="10"/>
  <c r="H39" i="10" s="1"/>
  <c r="H54" i="10" s="1"/>
  <c r="H69" i="10" s="1"/>
  <c r="L83" i="10" s="1"/>
  <c r="L97" i="10" s="1"/>
  <c r="L111" i="10" s="1"/>
  <c r="L125" i="10" s="1"/>
  <c r="L139" i="10" s="1"/>
  <c r="L153" i="10" s="1"/>
  <c r="L167" i="10" s="1"/>
  <c r="H25" i="10"/>
  <c r="H40" i="10" s="1"/>
  <c r="H55" i="10" s="1"/>
  <c r="H70" i="10" s="1"/>
  <c r="L84" i="10" s="1"/>
  <c r="L98" i="10" s="1"/>
  <c r="L112" i="10" s="1"/>
  <c r="L126" i="10" s="1"/>
  <c r="L140" i="10" s="1"/>
  <c r="L154" i="10" s="1"/>
  <c r="L168" i="10" s="1"/>
  <c r="H26" i="10"/>
  <c r="H41" i="10" s="1"/>
  <c r="H56" i="10" s="1"/>
  <c r="H71" i="10" s="1"/>
  <c r="L85" i="10" s="1"/>
  <c r="L99" i="10" s="1"/>
  <c r="L113" i="10" s="1"/>
  <c r="L127" i="10" s="1"/>
  <c r="L141" i="10" s="1"/>
  <c r="L155" i="10" s="1"/>
  <c r="L169" i="10" s="1"/>
  <c r="H27" i="10"/>
  <c r="H42" i="10" s="1"/>
  <c r="H57" i="10" s="1"/>
  <c r="H72" i="10" s="1"/>
  <c r="L86" i="10" s="1"/>
  <c r="L100" i="10" s="1"/>
  <c r="L114" i="10" s="1"/>
  <c r="L128" i="10" s="1"/>
  <c r="L142" i="10" s="1"/>
  <c r="L156" i="10" s="1"/>
  <c r="L170" i="10" s="1"/>
  <c r="H28" i="10"/>
  <c r="H43" i="10" s="1"/>
  <c r="H58" i="10" s="1"/>
  <c r="H73" i="10" s="1"/>
  <c r="L87" i="10" s="1"/>
  <c r="L101" i="10" s="1"/>
  <c r="L115" i="10" s="1"/>
  <c r="L129" i="10" s="1"/>
  <c r="L143" i="10" s="1"/>
  <c r="L157" i="10" s="1"/>
  <c r="L171" i="10" s="1"/>
  <c r="H29" i="10"/>
  <c r="H44" i="10" s="1"/>
  <c r="H59" i="10" s="1"/>
  <c r="H74" i="10" s="1"/>
  <c r="L88" i="10" s="1"/>
  <c r="L102" i="10" s="1"/>
  <c r="L116" i="10" s="1"/>
  <c r="L130" i="10" s="1"/>
  <c r="L144" i="10" s="1"/>
  <c r="L158" i="10" s="1"/>
  <c r="L172" i="10" s="1"/>
  <c r="H30" i="10"/>
  <c r="H45" i="10" s="1"/>
  <c r="H60" i="10" s="1"/>
  <c r="H75" i="10" s="1"/>
  <c r="L89" i="10" s="1"/>
  <c r="L103" i="10" s="1"/>
  <c r="L117" i="10" s="1"/>
  <c r="L131" i="10" s="1"/>
  <c r="L145" i="10" s="1"/>
  <c r="L159" i="10" s="1"/>
  <c r="L173" i="10" s="1"/>
  <c r="H31" i="10"/>
  <c r="H46" i="10" s="1"/>
  <c r="H61" i="10" s="1"/>
  <c r="H76" i="10" s="1"/>
  <c r="L90" i="10" s="1"/>
  <c r="L104" i="10" s="1"/>
  <c r="L118" i="10" s="1"/>
  <c r="L132" i="10" s="1"/>
  <c r="L146" i="10" s="1"/>
  <c r="L160" i="10" s="1"/>
  <c r="L174" i="10" s="1"/>
  <c r="H32" i="10"/>
  <c r="H47" i="10" s="1"/>
  <c r="H62" i="10" s="1"/>
  <c r="H77" i="10" s="1"/>
  <c r="L91" i="10" s="1"/>
  <c r="L105" i="10" s="1"/>
  <c r="L119" i="10" s="1"/>
  <c r="L133" i="10" s="1"/>
  <c r="L147" i="10" s="1"/>
  <c r="L161" i="10" s="1"/>
  <c r="L175" i="10" s="1"/>
  <c r="H22" i="10"/>
  <c r="H37" i="10" s="1"/>
  <c r="H52" i="10" s="1"/>
  <c r="H67" i="10" s="1"/>
  <c r="L81" i="10" s="1"/>
  <c r="L95" i="10" s="1"/>
  <c r="L109" i="10" s="1"/>
  <c r="L123" i="10" s="1"/>
  <c r="L137" i="10" s="1"/>
  <c r="L151" i="10" s="1"/>
  <c r="L165" i="10" s="1"/>
  <c r="M13" i="10"/>
  <c r="M14" i="10"/>
  <c r="M15" i="10"/>
  <c r="M16" i="10"/>
  <c r="M17" i="10"/>
  <c r="M18" i="10"/>
  <c r="N15" i="10"/>
  <c r="N16" i="10"/>
  <c r="N17" i="10"/>
  <c r="N18" i="10"/>
  <c r="L8" i="10"/>
  <c r="L9" i="10"/>
  <c r="L10" i="10"/>
  <c r="L11" i="10"/>
  <c r="L12" i="10"/>
  <c r="L13" i="10"/>
  <c r="L14" i="10"/>
  <c r="L15" i="10"/>
  <c r="L16" i="10"/>
  <c r="L17" i="10"/>
  <c r="L18" i="10"/>
  <c r="L7" i="10"/>
  <c r="M28" i="15" l="1"/>
  <c r="K28" i="15"/>
  <c r="I28" i="10"/>
  <c r="G13" i="14"/>
  <c r="I28" i="15" s="1"/>
  <c r="L23" i="11"/>
  <c r="J38" i="11" s="1"/>
  <c r="J53" i="11" s="1"/>
  <c r="J68" i="11" s="1"/>
  <c r="H83" i="11" s="1"/>
  <c r="H98" i="11" s="1"/>
  <c r="B128" i="11" s="1"/>
  <c r="B156" i="11" s="1"/>
  <c r="J10" i="13"/>
  <c r="J25" i="13" s="1"/>
  <c r="J40" i="13" s="1"/>
  <c r="J55" i="13" s="1"/>
  <c r="L24" i="11"/>
  <c r="J39" i="11" s="1"/>
  <c r="J54" i="11" s="1"/>
  <c r="J69" i="11" s="1"/>
  <c r="H84" i="11" s="1"/>
  <c r="H99" i="11" s="1"/>
  <c r="B129" i="11" s="1"/>
  <c r="B157" i="11" s="1"/>
  <c r="J11" i="13"/>
  <c r="J26" i="13" s="1"/>
  <c r="J41" i="13" s="1"/>
  <c r="J56" i="13" s="1"/>
  <c r="L29" i="11"/>
  <c r="J44" i="11" s="1"/>
  <c r="J59" i="11" s="1"/>
  <c r="J74" i="11" s="1"/>
  <c r="H89" i="11" s="1"/>
  <c r="H104" i="11" s="1"/>
  <c r="B134" i="11" s="1"/>
  <c r="B162" i="11" s="1"/>
  <c r="J16" i="13"/>
  <c r="J31" i="13" s="1"/>
  <c r="J46" i="13" s="1"/>
  <c r="J61" i="13" s="1"/>
  <c r="L27" i="11"/>
  <c r="J42" i="11" s="1"/>
  <c r="J57" i="11" s="1"/>
  <c r="J72" i="11" s="1"/>
  <c r="H87" i="11" s="1"/>
  <c r="H102" i="11" s="1"/>
  <c r="B132" i="11" s="1"/>
  <c r="B160" i="11" s="1"/>
  <c r="J14" i="13"/>
  <c r="J29" i="13" s="1"/>
  <c r="J44" i="13" s="1"/>
  <c r="J59" i="13" s="1"/>
  <c r="L21" i="11"/>
  <c r="J36" i="11" s="1"/>
  <c r="J51" i="11" s="1"/>
  <c r="J66" i="11" s="1"/>
  <c r="H81" i="11" s="1"/>
  <c r="H96" i="11" s="1"/>
  <c r="B126" i="11" s="1"/>
  <c r="B154" i="11" s="1"/>
  <c r="J8" i="13"/>
  <c r="J23" i="13" s="1"/>
  <c r="J38" i="13" s="1"/>
  <c r="J53" i="13" s="1"/>
  <c r="L25" i="11"/>
  <c r="J40" i="11" s="1"/>
  <c r="J55" i="11" s="1"/>
  <c r="J70" i="11" s="1"/>
  <c r="H85" i="11" s="1"/>
  <c r="H100" i="11" s="1"/>
  <c r="B130" i="11" s="1"/>
  <c r="B158" i="11" s="1"/>
  <c r="J12" i="13"/>
  <c r="J27" i="13" s="1"/>
  <c r="J42" i="13" s="1"/>
  <c r="J57" i="13" s="1"/>
  <c r="L28" i="11"/>
  <c r="J43" i="11" s="1"/>
  <c r="J58" i="11" s="1"/>
  <c r="J73" i="11" s="1"/>
  <c r="H88" i="11" s="1"/>
  <c r="H103" i="11" s="1"/>
  <c r="B133" i="11" s="1"/>
  <c r="B161" i="11" s="1"/>
  <c r="J15" i="13"/>
  <c r="J30" i="13" s="1"/>
  <c r="J45" i="13" s="1"/>
  <c r="J60" i="13" s="1"/>
  <c r="L32" i="11"/>
  <c r="J47" i="11" s="1"/>
  <c r="J62" i="11" s="1"/>
  <c r="J77" i="11" s="1"/>
  <c r="H92" i="11" s="1"/>
  <c r="H107" i="11" s="1"/>
  <c r="B137" i="11" s="1"/>
  <c r="B165" i="11" s="1"/>
  <c r="J19" i="13"/>
  <c r="J34" i="13" s="1"/>
  <c r="J49" i="13" s="1"/>
  <c r="J64" i="13" s="1"/>
  <c r="L30" i="11"/>
  <c r="J45" i="11" s="1"/>
  <c r="J60" i="11" s="1"/>
  <c r="J75" i="11" s="1"/>
  <c r="H90" i="11" s="1"/>
  <c r="H105" i="11" s="1"/>
  <c r="B135" i="11" s="1"/>
  <c r="B163" i="11" s="1"/>
  <c r="J17" i="13"/>
  <c r="J32" i="13" s="1"/>
  <c r="J47" i="13" s="1"/>
  <c r="J62" i="13" s="1"/>
  <c r="L22" i="11"/>
  <c r="J37" i="11" s="1"/>
  <c r="J52" i="11" s="1"/>
  <c r="J67" i="11" s="1"/>
  <c r="H82" i="11" s="1"/>
  <c r="H97" i="11" s="1"/>
  <c r="B127" i="11" s="1"/>
  <c r="B155" i="11" s="1"/>
  <c r="J9" i="13"/>
  <c r="J24" i="13" s="1"/>
  <c r="J39" i="13" s="1"/>
  <c r="J54" i="13" s="1"/>
  <c r="L26" i="11"/>
  <c r="J41" i="11" s="1"/>
  <c r="J56" i="11" s="1"/>
  <c r="J71" i="11" s="1"/>
  <c r="H86" i="11" s="1"/>
  <c r="H101" i="11" s="1"/>
  <c r="B131" i="11" s="1"/>
  <c r="B159" i="11" s="1"/>
  <c r="J13" i="13"/>
  <c r="J28" i="13" s="1"/>
  <c r="J43" i="13" s="1"/>
  <c r="J58" i="13" s="1"/>
  <c r="L31" i="11"/>
  <c r="J46" i="11" s="1"/>
  <c r="J61" i="11" s="1"/>
  <c r="J76" i="11" s="1"/>
  <c r="H91" i="11" s="1"/>
  <c r="H106" i="11" s="1"/>
  <c r="B136" i="11" s="1"/>
  <c r="B164" i="11" s="1"/>
  <c r="J18" i="13"/>
  <c r="J33" i="13" s="1"/>
  <c r="J48" i="13" s="1"/>
  <c r="J63" i="13" s="1"/>
  <c r="L544" i="8"/>
  <c r="M544" i="8" s="1"/>
  <c r="N544" i="8" s="1"/>
  <c r="O544" i="8" s="1"/>
  <c r="P544" i="8" s="1"/>
  <c r="C544" i="8"/>
  <c r="D544" i="8" s="1"/>
  <c r="E544" i="8" s="1"/>
  <c r="F544" i="8" s="1"/>
  <c r="G544" i="8" s="1"/>
  <c r="L526" i="8"/>
  <c r="M526" i="8" s="1"/>
  <c r="N526" i="8" s="1"/>
  <c r="O526" i="8" s="1"/>
  <c r="P526" i="8" s="1"/>
  <c r="C526" i="8"/>
  <c r="D526" i="8" s="1"/>
  <c r="E526" i="8" s="1"/>
  <c r="F526" i="8" s="1"/>
  <c r="G526" i="8" s="1"/>
  <c r="F395" i="8"/>
  <c r="E395" i="8"/>
  <c r="D395" i="8"/>
  <c r="C395" i="8"/>
  <c r="B395" i="8"/>
  <c r="F394" i="8"/>
  <c r="E394" i="8"/>
  <c r="D394" i="8"/>
  <c r="C394" i="8"/>
  <c r="B394" i="8"/>
  <c r="F393" i="8"/>
  <c r="E393" i="8"/>
  <c r="D393" i="8"/>
  <c r="C393" i="8"/>
  <c r="B393" i="8"/>
  <c r="F392" i="8"/>
  <c r="E392" i="8"/>
  <c r="D392" i="8"/>
  <c r="C392" i="8"/>
  <c r="B392" i="8"/>
  <c r="F391" i="8"/>
  <c r="E391" i="8"/>
  <c r="D391" i="8"/>
  <c r="C391" i="8"/>
  <c r="B391" i="8"/>
  <c r="F390" i="8"/>
  <c r="E390" i="8"/>
  <c r="D390" i="8"/>
  <c r="C390" i="8"/>
  <c r="B390" i="8"/>
  <c r="G389" i="8"/>
  <c r="F389" i="8"/>
  <c r="E389" i="8"/>
  <c r="D389" i="8"/>
  <c r="C389" i="8"/>
  <c r="B389" i="8"/>
  <c r="G388" i="8"/>
  <c r="F388" i="8"/>
  <c r="E388" i="8"/>
  <c r="D388" i="8"/>
  <c r="C388" i="8"/>
  <c r="B388" i="8"/>
  <c r="G387" i="8"/>
  <c r="F387" i="8"/>
  <c r="E387" i="8"/>
  <c r="D387" i="8"/>
  <c r="C387" i="8"/>
  <c r="B387" i="8"/>
  <c r="G386" i="8"/>
  <c r="F386" i="8"/>
  <c r="E386" i="8"/>
  <c r="D386" i="8"/>
  <c r="C386" i="8"/>
  <c r="B386" i="8"/>
  <c r="G385" i="8"/>
  <c r="F385" i="8"/>
  <c r="E385" i="8"/>
  <c r="D385" i="8"/>
  <c r="C385" i="8"/>
  <c r="B385" i="8"/>
  <c r="G384" i="8"/>
  <c r="F384" i="8"/>
  <c r="E384" i="8"/>
  <c r="D384" i="8"/>
  <c r="C384" i="8"/>
  <c r="B384" i="8"/>
  <c r="L365" i="8"/>
  <c r="M365" i="8" s="1"/>
  <c r="N365" i="8" s="1"/>
  <c r="O365" i="8" s="1"/>
  <c r="P365" i="8" s="1"/>
  <c r="C365" i="8"/>
  <c r="D365" i="8" s="1"/>
  <c r="E365" i="8" s="1"/>
  <c r="F365" i="8" s="1"/>
  <c r="G365" i="8" s="1"/>
  <c r="K359" i="8"/>
  <c r="K358" i="8"/>
  <c r="K357" i="8"/>
  <c r="K356" i="8"/>
  <c r="K355" i="8"/>
  <c r="K354" i="8"/>
  <c r="K353" i="8"/>
  <c r="K352" i="8"/>
  <c r="K351" i="8"/>
  <c r="K350" i="8"/>
  <c r="K349" i="8"/>
  <c r="K348" i="8"/>
  <c r="F359" i="8"/>
  <c r="E359" i="8"/>
  <c r="D359" i="8"/>
  <c r="C359" i="8"/>
  <c r="B359" i="8"/>
  <c r="F358" i="8"/>
  <c r="E358" i="8"/>
  <c r="D358" i="8"/>
  <c r="C358" i="8"/>
  <c r="B358" i="8"/>
  <c r="F357" i="8"/>
  <c r="E357" i="8"/>
  <c r="D357" i="8"/>
  <c r="C357" i="8"/>
  <c r="B357" i="8"/>
  <c r="F356" i="8"/>
  <c r="E356" i="8"/>
  <c r="D356" i="8"/>
  <c r="C356" i="8"/>
  <c r="B356" i="8"/>
  <c r="F355" i="8"/>
  <c r="E355" i="8"/>
  <c r="D355" i="8"/>
  <c r="C355" i="8"/>
  <c r="B355" i="8"/>
  <c r="F354" i="8"/>
  <c r="E354" i="8"/>
  <c r="D354" i="8"/>
  <c r="C354" i="8"/>
  <c r="B354" i="8"/>
  <c r="G353" i="8"/>
  <c r="F353" i="8"/>
  <c r="E353" i="8"/>
  <c r="D353" i="8"/>
  <c r="C353" i="8"/>
  <c r="B353" i="8"/>
  <c r="G352" i="8"/>
  <c r="F352" i="8"/>
  <c r="E352" i="8"/>
  <c r="D352" i="8"/>
  <c r="C352" i="8"/>
  <c r="B352" i="8"/>
  <c r="G351" i="8"/>
  <c r="F351" i="8"/>
  <c r="E351" i="8"/>
  <c r="D351" i="8"/>
  <c r="C351" i="8"/>
  <c r="B351" i="8"/>
  <c r="G350" i="8"/>
  <c r="F350" i="8"/>
  <c r="E350" i="8"/>
  <c r="D350" i="8"/>
  <c r="C350" i="8"/>
  <c r="B350" i="8"/>
  <c r="G349" i="8"/>
  <c r="F349" i="8"/>
  <c r="E349" i="8"/>
  <c r="D349" i="8"/>
  <c r="C349" i="8"/>
  <c r="B349" i="8"/>
  <c r="G348" i="8"/>
  <c r="F348" i="8"/>
  <c r="E348" i="8"/>
  <c r="D348" i="8"/>
  <c r="C348" i="8"/>
  <c r="B348" i="8"/>
  <c r="L347" i="8"/>
  <c r="M347" i="8" s="1"/>
  <c r="N347" i="8" s="1"/>
  <c r="O347" i="8" s="1"/>
  <c r="P347" i="8" s="1"/>
  <c r="C347" i="8"/>
  <c r="D347" i="8" s="1"/>
  <c r="E347" i="8" s="1"/>
  <c r="F347" i="8" s="1"/>
  <c r="G347" i="8" s="1"/>
  <c r="C383" i="8"/>
  <c r="D383" i="8" s="1"/>
  <c r="E383" i="8" s="1"/>
  <c r="F383" i="8" s="1"/>
  <c r="G383" i="8" s="1"/>
  <c r="L383" i="8"/>
  <c r="M383" i="8" s="1"/>
  <c r="N383" i="8" s="1"/>
  <c r="O383" i="8" s="1"/>
  <c r="P383" i="8" s="1"/>
  <c r="K384" i="8"/>
  <c r="K385" i="8"/>
  <c r="K386" i="8"/>
  <c r="K387" i="8"/>
  <c r="K388" i="8"/>
  <c r="K389" i="8"/>
  <c r="K390" i="8"/>
  <c r="K391" i="8"/>
  <c r="K392" i="8"/>
  <c r="K393" i="8"/>
  <c r="K394" i="8"/>
  <c r="K395" i="8"/>
  <c r="K341" i="8"/>
  <c r="K340" i="8"/>
  <c r="K339" i="8"/>
  <c r="K338" i="8"/>
  <c r="K337" i="8"/>
  <c r="K336" i="8"/>
  <c r="K335" i="8"/>
  <c r="K334" i="8"/>
  <c r="K333" i="8"/>
  <c r="K332" i="8"/>
  <c r="K331" i="8"/>
  <c r="K330" i="8"/>
  <c r="F341" i="8"/>
  <c r="E341" i="8"/>
  <c r="D341" i="8"/>
  <c r="C341" i="8"/>
  <c r="B341" i="8"/>
  <c r="F340" i="8"/>
  <c r="E340" i="8"/>
  <c r="D340" i="8"/>
  <c r="C340" i="8"/>
  <c r="B340" i="8"/>
  <c r="F339" i="8"/>
  <c r="E339" i="8"/>
  <c r="D339" i="8"/>
  <c r="C339" i="8"/>
  <c r="B339" i="8"/>
  <c r="F338" i="8"/>
  <c r="E338" i="8"/>
  <c r="D338" i="8"/>
  <c r="C338" i="8"/>
  <c r="B338" i="8"/>
  <c r="F337" i="8"/>
  <c r="E337" i="8"/>
  <c r="D337" i="8"/>
  <c r="C337" i="8"/>
  <c r="B337" i="8"/>
  <c r="F336" i="8"/>
  <c r="E336" i="8"/>
  <c r="D336" i="8"/>
  <c r="C336" i="8"/>
  <c r="B336" i="8"/>
  <c r="G335" i="8"/>
  <c r="F335" i="8"/>
  <c r="E335" i="8"/>
  <c r="D335" i="8"/>
  <c r="C335" i="8"/>
  <c r="B335" i="8"/>
  <c r="G334" i="8"/>
  <c r="F334" i="8"/>
  <c r="E334" i="8"/>
  <c r="D334" i="8"/>
  <c r="C334" i="8"/>
  <c r="B334" i="8"/>
  <c r="G333" i="8"/>
  <c r="F333" i="8"/>
  <c r="E333" i="8"/>
  <c r="D333" i="8"/>
  <c r="C333" i="8"/>
  <c r="B333" i="8"/>
  <c r="G332" i="8"/>
  <c r="F332" i="8"/>
  <c r="E332" i="8"/>
  <c r="D332" i="8"/>
  <c r="C332" i="8"/>
  <c r="B332" i="8"/>
  <c r="G331" i="8"/>
  <c r="F331" i="8"/>
  <c r="E331" i="8"/>
  <c r="D331" i="8"/>
  <c r="C331" i="8"/>
  <c r="B331" i="8"/>
  <c r="G330" i="8"/>
  <c r="F330" i="8"/>
  <c r="E330" i="8"/>
  <c r="D330" i="8"/>
  <c r="C330" i="8"/>
  <c r="B330" i="8"/>
  <c r="K323" i="8"/>
  <c r="K322" i="8"/>
  <c r="K321" i="8"/>
  <c r="K320" i="8"/>
  <c r="K319" i="8"/>
  <c r="K318" i="8"/>
  <c r="K317" i="8"/>
  <c r="K316" i="8"/>
  <c r="K315" i="8"/>
  <c r="K314" i="8"/>
  <c r="K313" i="8"/>
  <c r="K312" i="8"/>
  <c r="F323" i="8"/>
  <c r="E323" i="8"/>
  <c r="D323" i="8"/>
  <c r="C323" i="8"/>
  <c r="B323" i="8"/>
  <c r="F322" i="8"/>
  <c r="E322" i="8"/>
  <c r="D322" i="8"/>
  <c r="C322" i="8"/>
  <c r="B322" i="8"/>
  <c r="F321" i="8"/>
  <c r="E321" i="8"/>
  <c r="D321" i="8"/>
  <c r="C321" i="8"/>
  <c r="B321" i="8"/>
  <c r="F320" i="8"/>
  <c r="E320" i="8"/>
  <c r="D320" i="8"/>
  <c r="C320" i="8"/>
  <c r="B320" i="8"/>
  <c r="F319" i="8"/>
  <c r="E319" i="8"/>
  <c r="D319" i="8"/>
  <c r="C319" i="8"/>
  <c r="B319" i="8"/>
  <c r="F318" i="8"/>
  <c r="E318" i="8"/>
  <c r="D318" i="8"/>
  <c r="C318" i="8"/>
  <c r="B318" i="8"/>
  <c r="G317" i="8"/>
  <c r="F317" i="8"/>
  <c r="E317" i="8"/>
  <c r="D317" i="8"/>
  <c r="C317" i="8"/>
  <c r="B317" i="8"/>
  <c r="G316" i="8"/>
  <c r="F316" i="8"/>
  <c r="E316" i="8"/>
  <c r="D316" i="8"/>
  <c r="C316" i="8"/>
  <c r="B316" i="8"/>
  <c r="G315" i="8"/>
  <c r="F315" i="8"/>
  <c r="E315" i="8"/>
  <c r="D315" i="8"/>
  <c r="C315" i="8"/>
  <c r="B315" i="8"/>
  <c r="G314" i="8"/>
  <c r="F314" i="8"/>
  <c r="E314" i="8"/>
  <c r="D314" i="8"/>
  <c r="C314" i="8"/>
  <c r="B314" i="8"/>
  <c r="G313" i="8"/>
  <c r="F313" i="8"/>
  <c r="E313" i="8"/>
  <c r="D313" i="8"/>
  <c r="C313" i="8"/>
  <c r="B313" i="8"/>
  <c r="F312" i="8"/>
  <c r="G312" i="8"/>
  <c r="E312" i="8"/>
  <c r="D312" i="8"/>
  <c r="C312" i="8"/>
  <c r="B312" i="8"/>
  <c r="K108" i="8"/>
  <c r="K107" i="8"/>
  <c r="K106" i="8"/>
  <c r="K105" i="8"/>
  <c r="K104" i="8"/>
  <c r="K103" i="8"/>
  <c r="K102" i="8"/>
  <c r="K101" i="8"/>
  <c r="K100" i="8"/>
  <c r="K99" i="8"/>
  <c r="K98" i="8"/>
  <c r="K97" i="8"/>
  <c r="F108" i="8"/>
  <c r="E108" i="8"/>
  <c r="D108" i="8"/>
  <c r="C108" i="8"/>
  <c r="B108" i="8"/>
  <c r="F107" i="8"/>
  <c r="E107" i="8"/>
  <c r="D107" i="8"/>
  <c r="C107" i="8"/>
  <c r="B107" i="8"/>
  <c r="F106" i="8"/>
  <c r="E106" i="8"/>
  <c r="D106" i="8"/>
  <c r="C106" i="8"/>
  <c r="B106" i="8"/>
  <c r="F105" i="8"/>
  <c r="E105" i="8"/>
  <c r="D105" i="8"/>
  <c r="C105" i="8"/>
  <c r="B105" i="8"/>
  <c r="F104" i="8"/>
  <c r="E104" i="8"/>
  <c r="D104" i="8"/>
  <c r="C104" i="8"/>
  <c r="B104" i="8"/>
  <c r="F103" i="8"/>
  <c r="E103" i="8"/>
  <c r="D103" i="8"/>
  <c r="C103" i="8"/>
  <c r="B103" i="8"/>
  <c r="G102" i="8"/>
  <c r="M131" i="11" s="1"/>
  <c r="F102" i="8"/>
  <c r="E102" i="8"/>
  <c r="D102" i="8"/>
  <c r="C102" i="8"/>
  <c r="B102" i="8"/>
  <c r="G101" i="8"/>
  <c r="M130" i="11" s="1"/>
  <c r="F101" i="8"/>
  <c r="E101" i="8"/>
  <c r="D101" i="8"/>
  <c r="C101" i="8"/>
  <c r="B101" i="8"/>
  <c r="G100" i="8"/>
  <c r="M129" i="11" s="1"/>
  <c r="F100" i="8"/>
  <c r="E100" i="8"/>
  <c r="D100" i="8"/>
  <c r="C100" i="8"/>
  <c r="B100" i="8"/>
  <c r="G99" i="8"/>
  <c r="M128" i="11" s="1"/>
  <c r="F99" i="8"/>
  <c r="E99" i="8"/>
  <c r="D99" i="8"/>
  <c r="C99" i="8"/>
  <c r="B99" i="8"/>
  <c r="G98" i="8"/>
  <c r="M127" i="11" s="1"/>
  <c r="F98" i="8"/>
  <c r="E98" i="8"/>
  <c r="D98" i="8"/>
  <c r="C98" i="8"/>
  <c r="B98" i="8"/>
  <c r="G97" i="8"/>
  <c r="M126" i="11" s="1"/>
  <c r="F97" i="8"/>
  <c r="E97" i="8"/>
  <c r="D97" i="8"/>
  <c r="C97" i="8"/>
  <c r="B97" i="8"/>
  <c r="L96" i="8"/>
  <c r="M96" i="8" s="1"/>
  <c r="N96" i="8" s="1"/>
  <c r="O96" i="8" s="1"/>
  <c r="P96" i="8" s="1"/>
  <c r="C96" i="8"/>
  <c r="D96" i="8" s="1"/>
  <c r="E96" i="8" s="1"/>
  <c r="F96" i="8" s="1"/>
  <c r="G96" i="8" s="1"/>
  <c r="K305" i="8"/>
  <c r="K304" i="8"/>
  <c r="K303" i="8"/>
  <c r="K302" i="8"/>
  <c r="K301" i="8"/>
  <c r="K300" i="8"/>
  <c r="K299" i="8"/>
  <c r="K298" i="8"/>
  <c r="K297" i="8"/>
  <c r="K296" i="8"/>
  <c r="K295" i="8"/>
  <c r="K294" i="8"/>
  <c r="F305" i="8"/>
  <c r="E305" i="8"/>
  <c r="D305" i="8"/>
  <c r="C305" i="8"/>
  <c r="B305" i="8"/>
  <c r="F304" i="8"/>
  <c r="E304" i="8"/>
  <c r="D304" i="8"/>
  <c r="C304" i="8"/>
  <c r="B304" i="8"/>
  <c r="F303" i="8"/>
  <c r="E303" i="8"/>
  <c r="D303" i="8"/>
  <c r="C303" i="8"/>
  <c r="B303" i="8"/>
  <c r="F302" i="8"/>
  <c r="E302" i="8"/>
  <c r="D302" i="8"/>
  <c r="C302" i="8"/>
  <c r="B302" i="8"/>
  <c r="F301" i="8"/>
  <c r="E301" i="8"/>
  <c r="D301" i="8"/>
  <c r="C301" i="8"/>
  <c r="B301" i="8"/>
  <c r="F300" i="8"/>
  <c r="E300" i="8"/>
  <c r="D300" i="8"/>
  <c r="C300" i="8"/>
  <c r="B300" i="8"/>
  <c r="G299" i="8"/>
  <c r="M159" i="11" s="1"/>
  <c r="F299" i="8"/>
  <c r="E299" i="8"/>
  <c r="D299" i="8"/>
  <c r="C299" i="8"/>
  <c r="B299" i="8"/>
  <c r="G298" i="8"/>
  <c r="M158" i="11" s="1"/>
  <c r="F298" i="8"/>
  <c r="E298" i="8"/>
  <c r="D298" i="8"/>
  <c r="C298" i="8"/>
  <c r="B298" i="8"/>
  <c r="G297" i="8"/>
  <c r="M157" i="11" s="1"/>
  <c r="F297" i="8"/>
  <c r="E297" i="8"/>
  <c r="D297" i="8"/>
  <c r="C297" i="8"/>
  <c r="B297" i="8"/>
  <c r="G296" i="8"/>
  <c r="F296" i="8"/>
  <c r="E296" i="8"/>
  <c r="D296" i="8"/>
  <c r="C296" i="8"/>
  <c r="B296" i="8"/>
  <c r="G295" i="8"/>
  <c r="M155" i="11" s="1"/>
  <c r="F295" i="8"/>
  <c r="E295" i="8"/>
  <c r="D295" i="8"/>
  <c r="C295" i="8"/>
  <c r="B295" i="8"/>
  <c r="G294" i="8"/>
  <c r="M154" i="11" s="1"/>
  <c r="F294" i="8"/>
  <c r="E294" i="8"/>
  <c r="D294" i="8"/>
  <c r="C294" i="8"/>
  <c r="B294" i="8"/>
  <c r="K287" i="8"/>
  <c r="K286" i="8"/>
  <c r="K285" i="8"/>
  <c r="K284" i="8"/>
  <c r="K283" i="8"/>
  <c r="K282" i="8"/>
  <c r="K281" i="8"/>
  <c r="K280" i="8"/>
  <c r="K279" i="8"/>
  <c r="K278" i="8"/>
  <c r="K277" i="8"/>
  <c r="K276" i="8"/>
  <c r="F287" i="8"/>
  <c r="E287" i="8"/>
  <c r="D287" i="8"/>
  <c r="C287" i="8"/>
  <c r="B287" i="8"/>
  <c r="F286" i="8"/>
  <c r="E286" i="8"/>
  <c r="D286" i="8"/>
  <c r="C286" i="8"/>
  <c r="B286" i="8"/>
  <c r="F285" i="8"/>
  <c r="E285" i="8"/>
  <c r="D285" i="8"/>
  <c r="C285" i="8"/>
  <c r="B285" i="8"/>
  <c r="F284" i="8"/>
  <c r="E284" i="8"/>
  <c r="D284" i="8"/>
  <c r="C284" i="8"/>
  <c r="B284" i="8"/>
  <c r="F283" i="8"/>
  <c r="E283" i="8"/>
  <c r="D283" i="8"/>
  <c r="C283" i="8"/>
  <c r="B283" i="8"/>
  <c r="F282" i="8"/>
  <c r="E282" i="8"/>
  <c r="D282" i="8"/>
  <c r="C282" i="8"/>
  <c r="B282" i="8"/>
  <c r="G281" i="8"/>
  <c r="K159" i="11" s="1"/>
  <c r="F281" i="8"/>
  <c r="E281" i="8"/>
  <c r="D281" i="8"/>
  <c r="C281" i="8"/>
  <c r="B281" i="8"/>
  <c r="G280" i="8"/>
  <c r="K158" i="11" s="1"/>
  <c r="F280" i="8"/>
  <c r="E280" i="8"/>
  <c r="D280" i="8"/>
  <c r="C280" i="8"/>
  <c r="B280" i="8"/>
  <c r="G279" i="8"/>
  <c r="K157" i="11" s="1"/>
  <c r="F279" i="8"/>
  <c r="E279" i="8"/>
  <c r="D279" i="8"/>
  <c r="C279" i="8"/>
  <c r="B279" i="8"/>
  <c r="G278" i="8"/>
  <c r="K156" i="11" s="1"/>
  <c r="F278" i="8"/>
  <c r="E278" i="8"/>
  <c r="D278" i="8"/>
  <c r="C278" i="8"/>
  <c r="B278" i="8"/>
  <c r="G277" i="8"/>
  <c r="K155" i="11" s="1"/>
  <c r="F277" i="8"/>
  <c r="E277" i="8"/>
  <c r="D277" i="8"/>
  <c r="C277" i="8"/>
  <c r="B277" i="8"/>
  <c r="G276" i="8"/>
  <c r="K154" i="11" s="1"/>
  <c r="F276" i="8"/>
  <c r="E276" i="8"/>
  <c r="D276" i="8"/>
  <c r="C276" i="8"/>
  <c r="B276" i="8"/>
  <c r="K269" i="8"/>
  <c r="K268" i="8"/>
  <c r="K267" i="8"/>
  <c r="K266" i="8"/>
  <c r="K265" i="8"/>
  <c r="K264" i="8"/>
  <c r="K263" i="8"/>
  <c r="K262" i="8"/>
  <c r="K261" i="8"/>
  <c r="K260" i="8"/>
  <c r="K259" i="8"/>
  <c r="K258" i="8"/>
  <c r="F269" i="8"/>
  <c r="E269" i="8"/>
  <c r="D269" i="8"/>
  <c r="C269" i="8"/>
  <c r="B269" i="8"/>
  <c r="F268" i="8"/>
  <c r="E268" i="8"/>
  <c r="D268" i="8"/>
  <c r="C268" i="8"/>
  <c r="B268" i="8"/>
  <c r="F267" i="8"/>
  <c r="E267" i="8"/>
  <c r="D267" i="8"/>
  <c r="C267" i="8"/>
  <c r="B267" i="8"/>
  <c r="F266" i="8"/>
  <c r="E266" i="8"/>
  <c r="D266" i="8"/>
  <c r="C266" i="8"/>
  <c r="B266" i="8"/>
  <c r="F265" i="8"/>
  <c r="E265" i="8"/>
  <c r="D265" i="8"/>
  <c r="C265" i="8"/>
  <c r="B265" i="8"/>
  <c r="F264" i="8"/>
  <c r="E264" i="8"/>
  <c r="D264" i="8"/>
  <c r="C264" i="8"/>
  <c r="B264" i="8"/>
  <c r="G263" i="8"/>
  <c r="I159" i="11" s="1"/>
  <c r="F263" i="8"/>
  <c r="E263" i="8"/>
  <c r="D263" i="8"/>
  <c r="C263" i="8"/>
  <c r="B263" i="8"/>
  <c r="G262" i="8"/>
  <c r="I158" i="11" s="1"/>
  <c r="F262" i="8"/>
  <c r="E262" i="8"/>
  <c r="D262" i="8"/>
  <c r="C262" i="8"/>
  <c r="B262" i="8"/>
  <c r="G261" i="8"/>
  <c r="I157" i="11" s="1"/>
  <c r="F261" i="8"/>
  <c r="E261" i="8"/>
  <c r="D261" i="8"/>
  <c r="C261" i="8"/>
  <c r="B261" i="8"/>
  <c r="G260" i="8"/>
  <c r="F260" i="8"/>
  <c r="E260" i="8"/>
  <c r="D260" i="8"/>
  <c r="C260" i="8"/>
  <c r="B260" i="8"/>
  <c r="G259" i="8"/>
  <c r="I155" i="11" s="1"/>
  <c r="F259" i="8"/>
  <c r="E259" i="8"/>
  <c r="D259" i="8"/>
  <c r="C259" i="8"/>
  <c r="B259" i="8"/>
  <c r="G258" i="8"/>
  <c r="I154" i="11" s="1"/>
  <c r="F258" i="8"/>
  <c r="E258" i="8"/>
  <c r="D258" i="8"/>
  <c r="C258" i="8"/>
  <c r="B258" i="8"/>
  <c r="K251" i="8"/>
  <c r="K250" i="8"/>
  <c r="K249" i="8"/>
  <c r="K248" i="8"/>
  <c r="K247" i="8"/>
  <c r="K246" i="8"/>
  <c r="K245" i="8"/>
  <c r="K244" i="8"/>
  <c r="K243" i="8"/>
  <c r="K242" i="8"/>
  <c r="K241" i="8"/>
  <c r="K240" i="8"/>
  <c r="F251" i="8"/>
  <c r="E251" i="8"/>
  <c r="D251" i="8"/>
  <c r="C251" i="8"/>
  <c r="B251" i="8"/>
  <c r="F250" i="8"/>
  <c r="E250" i="8"/>
  <c r="D250" i="8"/>
  <c r="C250" i="8"/>
  <c r="B250" i="8"/>
  <c r="F249" i="8"/>
  <c r="E249" i="8"/>
  <c r="D249" i="8"/>
  <c r="C249" i="8"/>
  <c r="B249" i="8"/>
  <c r="F248" i="8"/>
  <c r="E248" i="8"/>
  <c r="D248" i="8"/>
  <c r="C248" i="8"/>
  <c r="B248" i="8"/>
  <c r="F247" i="8"/>
  <c r="E247" i="8"/>
  <c r="D247" i="8"/>
  <c r="C247" i="8"/>
  <c r="B247" i="8"/>
  <c r="F246" i="8"/>
  <c r="E246" i="8"/>
  <c r="D246" i="8"/>
  <c r="C246" i="8"/>
  <c r="B246" i="8"/>
  <c r="G245" i="8"/>
  <c r="G159" i="11" s="1"/>
  <c r="F245" i="8"/>
  <c r="E245" i="8"/>
  <c r="D245" i="8"/>
  <c r="C245" i="8"/>
  <c r="B245" i="8"/>
  <c r="G244" i="8"/>
  <c r="G158" i="11" s="1"/>
  <c r="F244" i="8"/>
  <c r="E244" i="8"/>
  <c r="D244" i="8"/>
  <c r="C244" i="8"/>
  <c r="B244" i="8"/>
  <c r="G243" i="8"/>
  <c r="G157" i="11" s="1"/>
  <c r="F243" i="8"/>
  <c r="E243" i="8"/>
  <c r="D243" i="8"/>
  <c r="C243" i="8"/>
  <c r="B243" i="8"/>
  <c r="G242" i="8"/>
  <c r="G156" i="11" s="1"/>
  <c r="F242" i="8"/>
  <c r="E242" i="8"/>
  <c r="D242" i="8"/>
  <c r="C242" i="8"/>
  <c r="B242" i="8"/>
  <c r="G241" i="8"/>
  <c r="G155" i="11" s="1"/>
  <c r="F241" i="8"/>
  <c r="E241" i="8"/>
  <c r="D241" i="8"/>
  <c r="C241" i="8"/>
  <c r="B241" i="8"/>
  <c r="G240" i="8"/>
  <c r="G154" i="11" s="1"/>
  <c r="F240" i="8"/>
  <c r="E240" i="8"/>
  <c r="D240" i="8"/>
  <c r="C240" i="8"/>
  <c r="B240" i="8"/>
  <c r="K233" i="8"/>
  <c r="K232" i="8"/>
  <c r="K231" i="8"/>
  <c r="K230" i="8"/>
  <c r="K229" i="8"/>
  <c r="K228" i="8"/>
  <c r="K227" i="8"/>
  <c r="K226" i="8"/>
  <c r="K225" i="8"/>
  <c r="K224" i="8"/>
  <c r="K223" i="8"/>
  <c r="K222" i="8"/>
  <c r="F233" i="8"/>
  <c r="E233" i="8"/>
  <c r="D233" i="8"/>
  <c r="C233" i="8"/>
  <c r="B233" i="8"/>
  <c r="F232" i="8"/>
  <c r="E232" i="8"/>
  <c r="D232" i="8"/>
  <c r="C232" i="8"/>
  <c r="B232" i="8"/>
  <c r="F231" i="8"/>
  <c r="E231" i="8"/>
  <c r="D231" i="8"/>
  <c r="C231" i="8"/>
  <c r="B231" i="8"/>
  <c r="F230" i="8"/>
  <c r="E230" i="8"/>
  <c r="D230" i="8"/>
  <c r="C230" i="8"/>
  <c r="B230" i="8"/>
  <c r="F229" i="8"/>
  <c r="E229" i="8"/>
  <c r="D229" i="8"/>
  <c r="C229" i="8"/>
  <c r="B229" i="8"/>
  <c r="F228" i="8"/>
  <c r="E228" i="8"/>
  <c r="D228" i="8"/>
  <c r="C228" i="8"/>
  <c r="B228" i="8"/>
  <c r="G227" i="8"/>
  <c r="E159" i="11" s="1"/>
  <c r="F227" i="8"/>
  <c r="E227" i="8"/>
  <c r="D227" i="8"/>
  <c r="C227" i="8"/>
  <c r="B227" i="8"/>
  <c r="G226" i="8"/>
  <c r="E158" i="11" s="1"/>
  <c r="F226" i="8"/>
  <c r="E226" i="8"/>
  <c r="D226" i="8"/>
  <c r="C226" i="8"/>
  <c r="B226" i="8"/>
  <c r="G225" i="8"/>
  <c r="E157" i="11" s="1"/>
  <c r="F225" i="8"/>
  <c r="E225" i="8"/>
  <c r="D225" i="8"/>
  <c r="C225" i="8"/>
  <c r="B225" i="8"/>
  <c r="G224" i="8"/>
  <c r="E156" i="11" s="1"/>
  <c r="F224" i="8"/>
  <c r="E224" i="8"/>
  <c r="D224" i="8"/>
  <c r="C224" i="8"/>
  <c r="B224" i="8"/>
  <c r="G223" i="8"/>
  <c r="E155" i="11" s="1"/>
  <c r="F223" i="8"/>
  <c r="E223" i="8"/>
  <c r="D223" i="8"/>
  <c r="C223" i="8"/>
  <c r="B223" i="8"/>
  <c r="G222" i="8"/>
  <c r="E154" i="11" s="1"/>
  <c r="F222" i="8"/>
  <c r="E222" i="8"/>
  <c r="D222" i="8"/>
  <c r="C222" i="8"/>
  <c r="B222" i="8"/>
  <c r="K215" i="8"/>
  <c r="K214" i="8"/>
  <c r="K213" i="8"/>
  <c r="K212" i="8"/>
  <c r="K211" i="8"/>
  <c r="K210" i="8"/>
  <c r="K209" i="8"/>
  <c r="K208" i="8"/>
  <c r="K207" i="8"/>
  <c r="K206" i="8"/>
  <c r="K205" i="8"/>
  <c r="K204" i="8"/>
  <c r="F215" i="8"/>
  <c r="E215" i="8"/>
  <c r="D215" i="8"/>
  <c r="C215" i="8"/>
  <c r="B215" i="8"/>
  <c r="F214" i="8"/>
  <c r="E214" i="8"/>
  <c r="D214" i="8"/>
  <c r="C214" i="8"/>
  <c r="B214" i="8"/>
  <c r="F213" i="8"/>
  <c r="E213" i="8"/>
  <c r="D213" i="8"/>
  <c r="C213" i="8"/>
  <c r="B213" i="8"/>
  <c r="F212" i="8"/>
  <c r="E212" i="8"/>
  <c r="D212" i="8"/>
  <c r="C212" i="8"/>
  <c r="B212" i="8"/>
  <c r="F211" i="8"/>
  <c r="E211" i="8"/>
  <c r="D211" i="8"/>
  <c r="C211" i="8"/>
  <c r="B211" i="8"/>
  <c r="F210" i="8"/>
  <c r="E210" i="8"/>
  <c r="D210" i="8"/>
  <c r="C210" i="8"/>
  <c r="B210" i="8"/>
  <c r="G209" i="8"/>
  <c r="C159" i="11" s="1"/>
  <c r="F209" i="8"/>
  <c r="E209" i="8"/>
  <c r="D209" i="8"/>
  <c r="C209" i="8"/>
  <c r="B209" i="8"/>
  <c r="G208" i="8"/>
  <c r="C158" i="11" s="1"/>
  <c r="F208" i="8"/>
  <c r="E208" i="8"/>
  <c r="D208" i="8"/>
  <c r="C208" i="8"/>
  <c r="B208" i="8"/>
  <c r="G207" i="8"/>
  <c r="C157" i="11" s="1"/>
  <c r="F207" i="8"/>
  <c r="E207" i="8"/>
  <c r="D207" i="8"/>
  <c r="C207" i="8"/>
  <c r="B207" i="8"/>
  <c r="G206" i="8"/>
  <c r="C156" i="11" s="1"/>
  <c r="F206" i="8"/>
  <c r="E206" i="8"/>
  <c r="D206" i="8"/>
  <c r="C206" i="8"/>
  <c r="B206" i="8"/>
  <c r="G205" i="8"/>
  <c r="F205" i="8"/>
  <c r="E205" i="8"/>
  <c r="D205" i="8"/>
  <c r="C205" i="8"/>
  <c r="B205" i="8"/>
  <c r="G204" i="8"/>
  <c r="C154" i="11" s="1"/>
  <c r="F204" i="8"/>
  <c r="E204" i="8"/>
  <c r="D204" i="8"/>
  <c r="C204" i="8"/>
  <c r="B204" i="8"/>
  <c r="L168" i="8"/>
  <c r="M168" i="8" s="1"/>
  <c r="N168" i="8" s="1"/>
  <c r="O168" i="8" s="1"/>
  <c r="P168" i="8" s="1"/>
  <c r="C168" i="8"/>
  <c r="D168" i="8" s="1"/>
  <c r="E168" i="8" s="1"/>
  <c r="F168" i="8" s="1"/>
  <c r="G168" i="8" s="1"/>
  <c r="K198" i="8"/>
  <c r="K197" i="8"/>
  <c r="K196" i="8"/>
  <c r="K195" i="8"/>
  <c r="K194" i="8"/>
  <c r="K193" i="8"/>
  <c r="K192" i="8"/>
  <c r="K191" i="8"/>
  <c r="K190" i="8"/>
  <c r="K189" i="8"/>
  <c r="K188" i="8"/>
  <c r="K187" i="8"/>
  <c r="F198" i="8"/>
  <c r="E198" i="8"/>
  <c r="D198" i="8"/>
  <c r="C198" i="8"/>
  <c r="B198" i="8"/>
  <c r="F197" i="8"/>
  <c r="E197" i="8"/>
  <c r="D197" i="8"/>
  <c r="C197" i="8"/>
  <c r="B197" i="8"/>
  <c r="F196" i="8"/>
  <c r="E196" i="8"/>
  <c r="D196" i="8"/>
  <c r="C196" i="8"/>
  <c r="B196" i="8"/>
  <c r="F195" i="8"/>
  <c r="E195" i="8"/>
  <c r="D195" i="8"/>
  <c r="C195" i="8"/>
  <c r="B195" i="8"/>
  <c r="F194" i="8"/>
  <c r="E194" i="8"/>
  <c r="D194" i="8"/>
  <c r="C194" i="8"/>
  <c r="B194" i="8"/>
  <c r="F193" i="8"/>
  <c r="E193" i="8"/>
  <c r="D193" i="8"/>
  <c r="C193" i="8"/>
  <c r="B193" i="8"/>
  <c r="G192" i="8"/>
  <c r="F192" i="8"/>
  <c r="E192" i="8"/>
  <c r="D192" i="8"/>
  <c r="C192" i="8"/>
  <c r="B192" i="8"/>
  <c r="G191" i="8"/>
  <c r="F191" i="8"/>
  <c r="E191" i="8"/>
  <c r="D191" i="8"/>
  <c r="C191" i="8"/>
  <c r="B191" i="8"/>
  <c r="G190" i="8"/>
  <c r="F190" i="8"/>
  <c r="E190" i="8"/>
  <c r="D190" i="8"/>
  <c r="C190" i="8"/>
  <c r="B190" i="8"/>
  <c r="G189" i="8"/>
  <c r="F189" i="8"/>
  <c r="E189" i="8"/>
  <c r="D189" i="8"/>
  <c r="C189" i="8"/>
  <c r="B189" i="8"/>
  <c r="G188" i="8"/>
  <c r="F188" i="8"/>
  <c r="E188" i="8"/>
  <c r="D188" i="8"/>
  <c r="C188" i="8"/>
  <c r="B188" i="8"/>
  <c r="G187" i="8"/>
  <c r="F187" i="8"/>
  <c r="E187" i="8"/>
  <c r="D187" i="8"/>
  <c r="C187" i="8"/>
  <c r="B187" i="8"/>
  <c r="B581" i="8" s="1"/>
  <c r="K162" i="8"/>
  <c r="K161" i="8"/>
  <c r="K160" i="8"/>
  <c r="K159" i="8"/>
  <c r="K158" i="8"/>
  <c r="K157" i="8"/>
  <c r="K156" i="8"/>
  <c r="K155" i="8"/>
  <c r="K154" i="8"/>
  <c r="K153" i="8"/>
  <c r="K152" i="8"/>
  <c r="K151" i="8"/>
  <c r="F162" i="8"/>
  <c r="E162" i="8"/>
  <c r="D162" i="8"/>
  <c r="C162" i="8"/>
  <c r="B162" i="8"/>
  <c r="F161" i="8"/>
  <c r="E161" i="8"/>
  <c r="D161" i="8"/>
  <c r="C161" i="8"/>
  <c r="B161" i="8"/>
  <c r="F160" i="8"/>
  <c r="E160" i="8"/>
  <c r="D160" i="8"/>
  <c r="C160" i="8"/>
  <c r="B160" i="8"/>
  <c r="F159" i="8"/>
  <c r="E159" i="8"/>
  <c r="D159" i="8"/>
  <c r="C159" i="8"/>
  <c r="B159" i="8"/>
  <c r="F158" i="8"/>
  <c r="E158" i="8"/>
  <c r="D158" i="8"/>
  <c r="C158" i="8"/>
  <c r="B158" i="8"/>
  <c r="F157" i="8"/>
  <c r="E157" i="8"/>
  <c r="D157" i="8"/>
  <c r="C157" i="8"/>
  <c r="B157" i="8"/>
  <c r="G156" i="8"/>
  <c r="F156" i="8"/>
  <c r="E156" i="8"/>
  <c r="D156" i="8"/>
  <c r="C156" i="8"/>
  <c r="B156" i="8"/>
  <c r="G155" i="8"/>
  <c r="F155" i="8"/>
  <c r="E155" i="8"/>
  <c r="D155" i="8"/>
  <c r="C155" i="8"/>
  <c r="B155" i="8"/>
  <c r="G154" i="8"/>
  <c r="F154" i="8"/>
  <c r="E154" i="8"/>
  <c r="D154" i="8"/>
  <c r="C154" i="8"/>
  <c r="B154" i="8"/>
  <c r="G153" i="8"/>
  <c r="F153" i="8"/>
  <c r="E153" i="8"/>
  <c r="D153" i="8"/>
  <c r="C153" i="8"/>
  <c r="B153" i="8"/>
  <c r="G152" i="8"/>
  <c r="F152" i="8"/>
  <c r="E152" i="8"/>
  <c r="D152" i="8"/>
  <c r="C152" i="8"/>
  <c r="B152" i="8"/>
  <c r="G151" i="8"/>
  <c r="F151" i="8"/>
  <c r="E151" i="8"/>
  <c r="D151" i="8"/>
  <c r="C151" i="8"/>
  <c r="B151" i="8"/>
  <c r="K144" i="8"/>
  <c r="K143" i="8"/>
  <c r="K142" i="8"/>
  <c r="K141" i="8"/>
  <c r="K140" i="8"/>
  <c r="K139" i="8"/>
  <c r="K138" i="8"/>
  <c r="K137" i="8"/>
  <c r="K136" i="8"/>
  <c r="K135" i="8"/>
  <c r="K134" i="8"/>
  <c r="K133" i="8"/>
  <c r="F144" i="8"/>
  <c r="E144" i="8"/>
  <c r="D144" i="8"/>
  <c r="C144" i="8"/>
  <c r="B144" i="8"/>
  <c r="F143" i="8"/>
  <c r="E143" i="8"/>
  <c r="D143" i="8"/>
  <c r="C143" i="8"/>
  <c r="B143" i="8"/>
  <c r="F142" i="8"/>
  <c r="E142" i="8"/>
  <c r="D142" i="8"/>
  <c r="C142" i="8"/>
  <c r="B142" i="8"/>
  <c r="F141" i="8"/>
  <c r="E141" i="8"/>
  <c r="D141" i="8"/>
  <c r="C141" i="8"/>
  <c r="B141" i="8"/>
  <c r="F140" i="8"/>
  <c r="E140" i="8"/>
  <c r="D140" i="8"/>
  <c r="C140" i="8"/>
  <c r="B140" i="8"/>
  <c r="F139" i="8"/>
  <c r="E139" i="8"/>
  <c r="D139" i="8"/>
  <c r="C139" i="8"/>
  <c r="B139" i="8"/>
  <c r="G138" i="8"/>
  <c r="F138" i="8"/>
  <c r="E138" i="8"/>
  <c r="D138" i="8"/>
  <c r="C138" i="8"/>
  <c r="B138" i="8"/>
  <c r="G137" i="8"/>
  <c r="F137" i="8"/>
  <c r="E137" i="8"/>
  <c r="D137" i="8"/>
  <c r="C137" i="8"/>
  <c r="B137" i="8"/>
  <c r="G136" i="8"/>
  <c r="F136" i="8"/>
  <c r="E136" i="8"/>
  <c r="D136" i="8"/>
  <c r="C136" i="8"/>
  <c r="B136" i="8"/>
  <c r="G135" i="8"/>
  <c r="F135" i="8"/>
  <c r="E135" i="8"/>
  <c r="D135" i="8"/>
  <c r="C135" i="8"/>
  <c r="B135" i="8"/>
  <c r="G134" i="8"/>
  <c r="F134" i="8"/>
  <c r="E134" i="8"/>
  <c r="D134" i="8"/>
  <c r="C134" i="8"/>
  <c r="B134" i="8"/>
  <c r="G133" i="8"/>
  <c r="F133" i="8"/>
  <c r="E133" i="8"/>
  <c r="D133" i="8"/>
  <c r="C133" i="8"/>
  <c r="B133" i="8"/>
  <c r="K126" i="8"/>
  <c r="K125" i="8"/>
  <c r="K124" i="8"/>
  <c r="K123" i="8"/>
  <c r="K122" i="8"/>
  <c r="K121" i="8"/>
  <c r="K120" i="8"/>
  <c r="K119" i="8"/>
  <c r="K118" i="8"/>
  <c r="K117" i="8"/>
  <c r="K116" i="8"/>
  <c r="K115" i="8"/>
  <c r="F126" i="8"/>
  <c r="E126" i="8"/>
  <c r="D126" i="8"/>
  <c r="C126" i="8"/>
  <c r="B126" i="8"/>
  <c r="F125" i="8"/>
  <c r="E125" i="8"/>
  <c r="D125" i="8"/>
  <c r="C125" i="8"/>
  <c r="B125" i="8"/>
  <c r="F124" i="8"/>
  <c r="E124" i="8"/>
  <c r="D124" i="8"/>
  <c r="C124" i="8"/>
  <c r="B124" i="8"/>
  <c r="F123" i="8"/>
  <c r="E123" i="8"/>
  <c r="D123" i="8"/>
  <c r="C123" i="8"/>
  <c r="B123" i="8"/>
  <c r="F122" i="8"/>
  <c r="E122" i="8"/>
  <c r="D122" i="8"/>
  <c r="C122" i="8"/>
  <c r="B122" i="8"/>
  <c r="F121" i="8"/>
  <c r="E121" i="8"/>
  <c r="D121" i="8"/>
  <c r="C121" i="8"/>
  <c r="B121" i="8"/>
  <c r="G120" i="8"/>
  <c r="F120" i="8"/>
  <c r="E120" i="8"/>
  <c r="D120" i="8"/>
  <c r="C120" i="8"/>
  <c r="B120" i="8"/>
  <c r="G119" i="8"/>
  <c r="F119" i="8"/>
  <c r="E119" i="8"/>
  <c r="D119" i="8"/>
  <c r="C119" i="8"/>
  <c r="B119" i="8"/>
  <c r="G118" i="8"/>
  <c r="F118" i="8"/>
  <c r="E118" i="8"/>
  <c r="D118" i="8"/>
  <c r="C118" i="8"/>
  <c r="B118" i="8"/>
  <c r="G117" i="8"/>
  <c r="F117" i="8"/>
  <c r="E117" i="8"/>
  <c r="D117" i="8"/>
  <c r="C117" i="8"/>
  <c r="B117" i="8"/>
  <c r="G116" i="8"/>
  <c r="F116" i="8"/>
  <c r="E116" i="8"/>
  <c r="D116" i="8"/>
  <c r="C116" i="8"/>
  <c r="B116" i="8"/>
  <c r="G115" i="8"/>
  <c r="F115" i="8"/>
  <c r="E115" i="8"/>
  <c r="D115" i="8"/>
  <c r="C115" i="8"/>
  <c r="B115" i="8"/>
  <c r="K90" i="8"/>
  <c r="K89" i="8"/>
  <c r="K88" i="8"/>
  <c r="K87" i="8"/>
  <c r="K86" i="8"/>
  <c r="K85" i="8"/>
  <c r="K84" i="8"/>
  <c r="K83" i="8"/>
  <c r="K82" i="8"/>
  <c r="K81" i="8"/>
  <c r="K80" i="8"/>
  <c r="K79" i="8"/>
  <c r="F90" i="8"/>
  <c r="E90" i="8"/>
  <c r="D90" i="8"/>
  <c r="C90" i="8"/>
  <c r="B90" i="8"/>
  <c r="B484" i="8" s="1"/>
  <c r="F89" i="8"/>
  <c r="E89" i="8"/>
  <c r="D89" i="8"/>
  <c r="C89" i="8"/>
  <c r="B89" i="8"/>
  <c r="F88" i="8"/>
  <c r="E88" i="8"/>
  <c r="D88" i="8"/>
  <c r="C88" i="8"/>
  <c r="B88" i="8"/>
  <c r="F87" i="8"/>
  <c r="E87" i="8"/>
  <c r="D87" i="8"/>
  <c r="C87" i="8"/>
  <c r="B87" i="8"/>
  <c r="F86" i="8"/>
  <c r="E86" i="8"/>
  <c r="D86" i="8"/>
  <c r="C86" i="8"/>
  <c r="B86" i="8"/>
  <c r="F85" i="8"/>
  <c r="E85" i="8"/>
  <c r="D85" i="8"/>
  <c r="C85" i="8"/>
  <c r="B85" i="8"/>
  <c r="G84" i="8"/>
  <c r="K131" i="11" s="1"/>
  <c r="F84" i="8"/>
  <c r="E84" i="8"/>
  <c r="D84" i="8"/>
  <c r="C84" i="8"/>
  <c r="B84" i="8"/>
  <c r="G83" i="8"/>
  <c r="K130" i="11" s="1"/>
  <c r="F83" i="8"/>
  <c r="E83" i="8"/>
  <c r="D83" i="8"/>
  <c r="C83" i="8"/>
  <c r="B83" i="8"/>
  <c r="G82" i="8"/>
  <c r="F82" i="8"/>
  <c r="E82" i="8"/>
  <c r="D82" i="8"/>
  <c r="C82" i="8"/>
  <c r="B82" i="8"/>
  <c r="G81" i="8"/>
  <c r="K128" i="11" s="1"/>
  <c r="F81" i="8"/>
  <c r="E81" i="8"/>
  <c r="D81" i="8"/>
  <c r="C81" i="8"/>
  <c r="B81" i="8"/>
  <c r="G80" i="8"/>
  <c r="K127" i="11" s="1"/>
  <c r="F80" i="8"/>
  <c r="E80" i="8"/>
  <c r="E474" i="8" s="1"/>
  <c r="D80" i="8"/>
  <c r="C80" i="8"/>
  <c r="B80" i="8"/>
  <c r="G79" i="8"/>
  <c r="K126" i="11" s="1"/>
  <c r="F79" i="8"/>
  <c r="E79" i="8"/>
  <c r="D79" i="8"/>
  <c r="D473" i="8" s="1"/>
  <c r="C79" i="8"/>
  <c r="B79" i="8"/>
  <c r="K72" i="8"/>
  <c r="K71" i="8"/>
  <c r="K70" i="8"/>
  <c r="K69" i="8"/>
  <c r="K68" i="8"/>
  <c r="K67" i="8"/>
  <c r="K66" i="8"/>
  <c r="K65" i="8"/>
  <c r="K64" i="8"/>
  <c r="K63" i="8"/>
  <c r="K62" i="8"/>
  <c r="K61" i="8"/>
  <c r="F72" i="8"/>
  <c r="F466" i="8" s="1"/>
  <c r="E72" i="8"/>
  <c r="D72" i="8"/>
  <c r="C72" i="8"/>
  <c r="B72" i="8"/>
  <c r="F71" i="8"/>
  <c r="E71" i="8"/>
  <c r="D71" i="8"/>
  <c r="C71" i="8"/>
  <c r="B71" i="8"/>
  <c r="F70" i="8"/>
  <c r="E70" i="8"/>
  <c r="D70" i="8"/>
  <c r="C70" i="8"/>
  <c r="B70" i="8"/>
  <c r="F69" i="8"/>
  <c r="E69" i="8"/>
  <c r="D69" i="8"/>
  <c r="C69" i="8"/>
  <c r="B69" i="8"/>
  <c r="F68" i="8"/>
  <c r="E68" i="8"/>
  <c r="D68" i="8"/>
  <c r="C68" i="8"/>
  <c r="B68" i="8"/>
  <c r="F67" i="8"/>
  <c r="E67" i="8"/>
  <c r="D67" i="8"/>
  <c r="C67" i="8"/>
  <c r="B67" i="8"/>
  <c r="G66" i="8"/>
  <c r="I131" i="11" s="1"/>
  <c r="F66" i="8"/>
  <c r="E66" i="8"/>
  <c r="D66" i="8"/>
  <c r="C66" i="8"/>
  <c r="B66" i="8"/>
  <c r="G65" i="8"/>
  <c r="I130" i="11" s="1"/>
  <c r="F65" i="8"/>
  <c r="E65" i="8"/>
  <c r="D65" i="8"/>
  <c r="C65" i="8"/>
  <c r="B65" i="8"/>
  <c r="G64" i="8"/>
  <c r="I129" i="11" s="1"/>
  <c r="F64" i="8"/>
  <c r="E64" i="8"/>
  <c r="D64" i="8"/>
  <c r="C64" i="8"/>
  <c r="B64" i="8"/>
  <c r="G63" i="8"/>
  <c r="I128" i="11" s="1"/>
  <c r="F63" i="8"/>
  <c r="E63" i="8"/>
  <c r="D63" i="8"/>
  <c r="C63" i="8"/>
  <c r="B63" i="8"/>
  <c r="G62" i="8"/>
  <c r="I127" i="11" s="1"/>
  <c r="F62" i="8"/>
  <c r="E62" i="8"/>
  <c r="D62" i="8"/>
  <c r="C62" i="8"/>
  <c r="B62" i="8"/>
  <c r="G61" i="8"/>
  <c r="I126" i="11" s="1"/>
  <c r="F61" i="8"/>
  <c r="E61" i="8"/>
  <c r="D61" i="8"/>
  <c r="C61" i="8"/>
  <c r="B61" i="8"/>
  <c r="K54" i="8"/>
  <c r="K53" i="8"/>
  <c r="K52" i="8"/>
  <c r="K51" i="8"/>
  <c r="K50" i="8"/>
  <c r="K49" i="8"/>
  <c r="K48" i="8"/>
  <c r="K47" i="8"/>
  <c r="K46" i="8"/>
  <c r="K45" i="8"/>
  <c r="K44" i="8"/>
  <c r="K43" i="8"/>
  <c r="F54" i="8"/>
  <c r="E54" i="8"/>
  <c r="D54" i="8"/>
  <c r="C54" i="8"/>
  <c r="B54" i="8"/>
  <c r="F53" i="8"/>
  <c r="E53" i="8"/>
  <c r="D53" i="8"/>
  <c r="C53" i="8"/>
  <c r="B53" i="8"/>
  <c r="F52" i="8"/>
  <c r="E52" i="8"/>
  <c r="D52" i="8"/>
  <c r="C52" i="8"/>
  <c r="B52" i="8"/>
  <c r="F51" i="8"/>
  <c r="E51" i="8"/>
  <c r="D51" i="8"/>
  <c r="C51" i="8"/>
  <c r="B51" i="8"/>
  <c r="F50" i="8"/>
  <c r="E50" i="8"/>
  <c r="D50" i="8"/>
  <c r="C50" i="8"/>
  <c r="B50" i="8"/>
  <c r="F49" i="8"/>
  <c r="E49" i="8"/>
  <c r="D49" i="8"/>
  <c r="C49" i="8"/>
  <c r="B49" i="8"/>
  <c r="G48" i="8"/>
  <c r="G131" i="11" s="1"/>
  <c r="F48" i="8"/>
  <c r="E48" i="8"/>
  <c r="E442" i="8" s="1"/>
  <c r="D48" i="8"/>
  <c r="C48" i="8"/>
  <c r="B48" i="8"/>
  <c r="G47" i="8"/>
  <c r="G130" i="11" s="1"/>
  <c r="F47" i="8"/>
  <c r="E47" i="8"/>
  <c r="D47" i="8"/>
  <c r="D441" i="8" s="1"/>
  <c r="C47" i="8"/>
  <c r="B47" i="8"/>
  <c r="G46" i="8"/>
  <c r="G129" i="11" s="1"/>
  <c r="F46" i="8"/>
  <c r="E46" i="8"/>
  <c r="D46" i="8"/>
  <c r="C46" i="8"/>
  <c r="B46" i="8"/>
  <c r="G45" i="8"/>
  <c r="G128" i="11" s="1"/>
  <c r="F45" i="8"/>
  <c r="E45" i="8"/>
  <c r="D45" i="8"/>
  <c r="C45" i="8"/>
  <c r="B45" i="8"/>
  <c r="G44" i="8"/>
  <c r="G127" i="11" s="1"/>
  <c r="F44" i="8"/>
  <c r="E44" i="8"/>
  <c r="D44" i="8"/>
  <c r="C44" i="8"/>
  <c r="B44" i="8"/>
  <c r="G43" i="8"/>
  <c r="G126" i="11" s="1"/>
  <c r="F43" i="8"/>
  <c r="E43" i="8"/>
  <c r="D43" i="8"/>
  <c r="C43" i="8"/>
  <c r="B43" i="8"/>
  <c r="K36" i="8"/>
  <c r="K35" i="8"/>
  <c r="K34" i="8"/>
  <c r="K33" i="8"/>
  <c r="K32" i="8"/>
  <c r="K31" i="8"/>
  <c r="K30" i="8"/>
  <c r="K29" i="8"/>
  <c r="K28" i="8"/>
  <c r="K27" i="8"/>
  <c r="K26" i="8"/>
  <c r="K25" i="8"/>
  <c r="F36" i="8"/>
  <c r="E36" i="8"/>
  <c r="D36" i="8"/>
  <c r="C36" i="8"/>
  <c r="B36" i="8"/>
  <c r="F35" i="8"/>
  <c r="E35" i="8"/>
  <c r="D35" i="8"/>
  <c r="C35" i="8"/>
  <c r="B35" i="8"/>
  <c r="F34" i="8"/>
  <c r="E34" i="8"/>
  <c r="D34" i="8"/>
  <c r="C34" i="8"/>
  <c r="B34" i="8"/>
  <c r="F33" i="8"/>
  <c r="E33" i="8"/>
  <c r="D33" i="8"/>
  <c r="C33" i="8"/>
  <c r="B33" i="8"/>
  <c r="F32" i="8"/>
  <c r="E32" i="8"/>
  <c r="D32" i="8"/>
  <c r="C32" i="8"/>
  <c r="B32" i="8"/>
  <c r="F31" i="8"/>
  <c r="E31" i="8"/>
  <c r="D31" i="8"/>
  <c r="C31" i="8"/>
  <c r="B31" i="8"/>
  <c r="B425" i="8" s="1"/>
  <c r="G30" i="8"/>
  <c r="E131" i="11" s="1"/>
  <c r="F30" i="8"/>
  <c r="E30" i="8"/>
  <c r="E424" i="8" s="1"/>
  <c r="D30" i="8"/>
  <c r="C30" i="8"/>
  <c r="B30" i="8"/>
  <c r="G29" i="8"/>
  <c r="E130" i="11" s="1"/>
  <c r="F29" i="8"/>
  <c r="E29" i="8"/>
  <c r="D29" i="8"/>
  <c r="C29" i="8"/>
  <c r="B29" i="8"/>
  <c r="G28" i="8"/>
  <c r="E129" i="11" s="1"/>
  <c r="F28" i="8"/>
  <c r="E28" i="8"/>
  <c r="D28" i="8"/>
  <c r="C28" i="8"/>
  <c r="B28" i="8"/>
  <c r="G27" i="8"/>
  <c r="E128" i="11" s="1"/>
  <c r="F27" i="8"/>
  <c r="E27" i="8"/>
  <c r="D27" i="8"/>
  <c r="C27" i="8"/>
  <c r="B27" i="8"/>
  <c r="G26" i="8"/>
  <c r="E127" i="11" s="1"/>
  <c r="F26" i="8"/>
  <c r="E26" i="8"/>
  <c r="D26" i="8"/>
  <c r="C26" i="8"/>
  <c r="B26" i="8"/>
  <c r="G25" i="8"/>
  <c r="E126" i="11" s="1"/>
  <c r="F25" i="8"/>
  <c r="E25" i="8"/>
  <c r="D25" i="8"/>
  <c r="C25" i="8"/>
  <c r="B25" i="8"/>
  <c r="K18" i="8"/>
  <c r="K17" i="8"/>
  <c r="K16" i="8"/>
  <c r="K15" i="8"/>
  <c r="K14" i="8"/>
  <c r="K13" i="8"/>
  <c r="K12" i="8"/>
  <c r="K11" i="8"/>
  <c r="K405" i="8" s="1"/>
  <c r="K10" i="8"/>
  <c r="K404" i="8" s="1"/>
  <c r="K9" i="8"/>
  <c r="K8" i="8"/>
  <c r="K7" i="8"/>
  <c r="F18" i="8"/>
  <c r="E18" i="8"/>
  <c r="D18" i="8"/>
  <c r="C18" i="8"/>
  <c r="B18" i="8"/>
  <c r="F17" i="8"/>
  <c r="E17" i="8"/>
  <c r="D17" i="8"/>
  <c r="C17" i="8"/>
  <c r="B17" i="8"/>
  <c r="F16" i="8"/>
  <c r="E16" i="8"/>
  <c r="E410" i="8" s="1"/>
  <c r="D16" i="8"/>
  <c r="C16" i="8"/>
  <c r="B16" i="8"/>
  <c r="F15" i="8"/>
  <c r="E15" i="8"/>
  <c r="D15" i="8"/>
  <c r="C15" i="8"/>
  <c r="B15" i="8"/>
  <c r="F14" i="8"/>
  <c r="E14" i="8"/>
  <c r="D14" i="8"/>
  <c r="D408" i="8" s="1"/>
  <c r="C14" i="8"/>
  <c r="B14" i="8"/>
  <c r="F13" i="8"/>
  <c r="E13" i="8"/>
  <c r="D13" i="8"/>
  <c r="C13" i="8"/>
  <c r="C407" i="8" s="1"/>
  <c r="B13" i="8"/>
  <c r="G12" i="8"/>
  <c r="C131" i="11" s="1"/>
  <c r="F12" i="8"/>
  <c r="E12" i="8"/>
  <c r="D12" i="8"/>
  <c r="C12" i="8"/>
  <c r="B12" i="8"/>
  <c r="G11" i="8"/>
  <c r="C130" i="11" s="1"/>
  <c r="F11" i="8"/>
  <c r="E11" i="8"/>
  <c r="D11" i="8"/>
  <c r="C11" i="8"/>
  <c r="B11" i="8"/>
  <c r="G10" i="8"/>
  <c r="C129" i="11" s="1"/>
  <c r="F10" i="8"/>
  <c r="F404" i="8" s="1"/>
  <c r="E10" i="8"/>
  <c r="D10" i="8"/>
  <c r="C10" i="8"/>
  <c r="B10" i="8"/>
  <c r="G9" i="8"/>
  <c r="C128" i="11" s="1"/>
  <c r="F9" i="8"/>
  <c r="E9" i="8"/>
  <c r="D9" i="8"/>
  <c r="C9" i="8"/>
  <c r="B9" i="8"/>
  <c r="G8" i="8"/>
  <c r="C127" i="11" s="1"/>
  <c r="F8" i="8"/>
  <c r="E8" i="8"/>
  <c r="D8" i="8"/>
  <c r="C8" i="8"/>
  <c r="B8" i="8"/>
  <c r="G7" i="8"/>
  <c r="C126" i="11" s="1"/>
  <c r="F7" i="8"/>
  <c r="E7" i="8"/>
  <c r="D7" i="8"/>
  <c r="C7" i="8"/>
  <c r="B7" i="8"/>
  <c r="L580" i="8"/>
  <c r="M580" i="8" s="1"/>
  <c r="N580" i="8" s="1"/>
  <c r="O580" i="8" s="1"/>
  <c r="P580" i="8" s="1"/>
  <c r="C580" i="8"/>
  <c r="D580" i="8" s="1"/>
  <c r="E580" i="8" s="1"/>
  <c r="F580" i="8" s="1"/>
  <c r="G580" i="8" s="1"/>
  <c r="L562" i="8"/>
  <c r="M562" i="8" s="1"/>
  <c r="N562" i="8" s="1"/>
  <c r="O562" i="8" s="1"/>
  <c r="P562" i="8" s="1"/>
  <c r="C562" i="8"/>
  <c r="D562" i="8" s="1"/>
  <c r="E562" i="8" s="1"/>
  <c r="F562" i="8" s="1"/>
  <c r="G562" i="8" s="1"/>
  <c r="L508" i="8"/>
  <c r="M508" i="8" s="1"/>
  <c r="N508" i="8" s="1"/>
  <c r="O508" i="8" s="1"/>
  <c r="P508" i="8" s="1"/>
  <c r="C508" i="8"/>
  <c r="D508" i="8" s="1"/>
  <c r="E508" i="8" s="1"/>
  <c r="F508" i="8" s="1"/>
  <c r="G508" i="8" s="1"/>
  <c r="L490" i="8"/>
  <c r="M490" i="8" s="1"/>
  <c r="N490" i="8" s="1"/>
  <c r="O490" i="8" s="1"/>
  <c r="P490" i="8" s="1"/>
  <c r="C490" i="8"/>
  <c r="D490" i="8" s="1"/>
  <c r="E490" i="8" s="1"/>
  <c r="F490" i="8" s="1"/>
  <c r="G490" i="8" s="1"/>
  <c r="L472" i="8"/>
  <c r="M472" i="8" s="1"/>
  <c r="N472" i="8" s="1"/>
  <c r="O472" i="8" s="1"/>
  <c r="P472" i="8" s="1"/>
  <c r="C472" i="8"/>
  <c r="D472" i="8" s="1"/>
  <c r="E472" i="8" s="1"/>
  <c r="F472" i="8" s="1"/>
  <c r="G472" i="8" s="1"/>
  <c r="L454" i="8"/>
  <c r="M454" i="8" s="1"/>
  <c r="N454" i="8" s="1"/>
  <c r="O454" i="8" s="1"/>
  <c r="P454" i="8" s="1"/>
  <c r="C454" i="8"/>
  <c r="D454" i="8" s="1"/>
  <c r="E454" i="8" s="1"/>
  <c r="F454" i="8" s="1"/>
  <c r="G454" i="8" s="1"/>
  <c r="L436" i="8"/>
  <c r="M436" i="8" s="1"/>
  <c r="N436" i="8" s="1"/>
  <c r="O436" i="8" s="1"/>
  <c r="P436" i="8" s="1"/>
  <c r="C436" i="8"/>
  <c r="D436" i="8" s="1"/>
  <c r="E436" i="8" s="1"/>
  <c r="F436" i="8" s="1"/>
  <c r="G436" i="8" s="1"/>
  <c r="L418" i="8"/>
  <c r="M418" i="8" s="1"/>
  <c r="N418" i="8" s="1"/>
  <c r="O418" i="8" s="1"/>
  <c r="P418" i="8" s="1"/>
  <c r="C418" i="8"/>
  <c r="D418" i="8" s="1"/>
  <c r="E418" i="8" s="1"/>
  <c r="F418" i="8" s="1"/>
  <c r="G418" i="8" s="1"/>
  <c r="L400" i="8"/>
  <c r="M400" i="8" s="1"/>
  <c r="N400" i="8" s="1"/>
  <c r="O400" i="8" s="1"/>
  <c r="P400" i="8" s="1"/>
  <c r="C400" i="8"/>
  <c r="D400" i="8" s="1"/>
  <c r="E400" i="8" s="1"/>
  <c r="F400" i="8" s="1"/>
  <c r="G400" i="8" s="1"/>
  <c r="L329" i="8"/>
  <c r="M329" i="8" s="1"/>
  <c r="N329" i="8" s="1"/>
  <c r="O329" i="8" s="1"/>
  <c r="P329" i="8" s="1"/>
  <c r="C329" i="8"/>
  <c r="D329" i="8" s="1"/>
  <c r="E329" i="8" s="1"/>
  <c r="F329" i="8" s="1"/>
  <c r="G329" i="8" s="1"/>
  <c r="L311" i="8"/>
  <c r="M311" i="8" s="1"/>
  <c r="N311" i="8" s="1"/>
  <c r="O311" i="8" s="1"/>
  <c r="P311" i="8" s="1"/>
  <c r="C311" i="8"/>
  <c r="D311" i="8" s="1"/>
  <c r="E311" i="8" s="1"/>
  <c r="F311" i="8" s="1"/>
  <c r="G311" i="8" s="1"/>
  <c r="L293" i="8"/>
  <c r="M293" i="8" s="1"/>
  <c r="N293" i="8" s="1"/>
  <c r="O293" i="8" s="1"/>
  <c r="P293" i="8" s="1"/>
  <c r="C293" i="8"/>
  <c r="D293" i="8" s="1"/>
  <c r="E293" i="8" s="1"/>
  <c r="F293" i="8" s="1"/>
  <c r="G293" i="8" s="1"/>
  <c r="F482" i="8"/>
  <c r="L275" i="8"/>
  <c r="M275" i="8" s="1"/>
  <c r="N275" i="8" s="1"/>
  <c r="O275" i="8" s="1"/>
  <c r="P275" i="8" s="1"/>
  <c r="C275" i="8"/>
  <c r="D275" i="8" s="1"/>
  <c r="E275" i="8" s="1"/>
  <c r="F275" i="8" s="1"/>
  <c r="G275" i="8" s="1"/>
  <c r="L257" i="8"/>
  <c r="M257" i="8" s="1"/>
  <c r="N257" i="8" s="1"/>
  <c r="O257" i="8" s="1"/>
  <c r="P257" i="8" s="1"/>
  <c r="C257" i="8"/>
  <c r="D257" i="8" s="1"/>
  <c r="E257" i="8" s="1"/>
  <c r="F257" i="8" s="1"/>
  <c r="G257" i="8" s="1"/>
  <c r="L239" i="8"/>
  <c r="M239" i="8" s="1"/>
  <c r="N239" i="8" s="1"/>
  <c r="O239" i="8" s="1"/>
  <c r="P239" i="8" s="1"/>
  <c r="C239" i="8"/>
  <c r="D239" i="8" s="1"/>
  <c r="E239" i="8" s="1"/>
  <c r="F239" i="8" s="1"/>
  <c r="G239" i="8" s="1"/>
  <c r="L221" i="8"/>
  <c r="M221" i="8" s="1"/>
  <c r="N221" i="8" s="1"/>
  <c r="O221" i="8" s="1"/>
  <c r="P221" i="8" s="1"/>
  <c r="C221" i="8"/>
  <c r="D221" i="8" s="1"/>
  <c r="E221" i="8" s="1"/>
  <c r="F221" i="8" s="1"/>
  <c r="G221" i="8" s="1"/>
  <c r="L203" i="8"/>
  <c r="M203" i="8" s="1"/>
  <c r="N203" i="8" s="1"/>
  <c r="O203" i="8" s="1"/>
  <c r="P203" i="8" s="1"/>
  <c r="C203" i="8"/>
  <c r="D203" i="8" s="1"/>
  <c r="E203" i="8" s="1"/>
  <c r="F203" i="8" s="1"/>
  <c r="G203" i="8" s="1"/>
  <c r="L186" i="8"/>
  <c r="M186" i="8" s="1"/>
  <c r="N186" i="8" s="1"/>
  <c r="O186" i="8" s="1"/>
  <c r="P186" i="8" s="1"/>
  <c r="C186" i="8"/>
  <c r="D186" i="8" s="1"/>
  <c r="E186" i="8" s="1"/>
  <c r="F186" i="8" s="1"/>
  <c r="G186" i="8" s="1"/>
  <c r="L150" i="8"/>
  <c r="M150" i="8" s="1"/>
  <c r="N150" i="8" s="1"/>
  <c r="O150" i="8" s="1"/>
  <c r="P150" i="8" s="1"/>
  <c r="C150" i="8"/>
  <c r="D150" i="8" s="1"/>
  <c r="E150" i="8" s="1"/>
  <c r="F150" i="8" s="1"/>
  <c r="G150" i="8" s="1"/>
  <c r="C518" i="8"/>
  <c r="L132" i="8"/>
  <c r="M132" i="8" s="1"/>
  <c r="N132" i="8" s="1"/>
  <c r="O132" i="8" s="1"/>
  <c r="P132" i="8" s="1"/>
  <c r="C132" i="8"/>
  <c r="D132" i="8" s="1"/>
  <c r="E132" i="8" s="1"/>
  <c r="F132" i="8" s="1"/>
  <c r="G132" i="8" s="1"/>
  <c r="L114" i="8"/>
  <c r="M114" i="8" s="1"/>
  <c r="N114" i="8" s="1"/>
  <c r="O114" i="8" s="1"/>
  <c r="P114" i="8" s="1"/>
  <c r="C114" i="8"/>
  <c r="D114" i="8" s="1"/>
  <c r="E114" i="8" s="1"/>
  <c r="F114" i="8" s="1"/>
  <c r="G114" i="8" s="1"/>
  <c r="L78" i="8"/>
  <c r="M78" i="8" s="1"/>
  <c r="N78" i="8" s="1"/>
  <c r="O78" i="8" s="1"/>
  <c r="P78" i="8" s="1"/>
  <c r="C78" i="8"/>
  <c r="D78" i="8" s="1"/>
  <c r="E78" i="8" s="1"/>
  <c r="F78" i="8" s="1"/>
  <c r="G78" i="8" s="1"/>
  <c r="L60" i="8"/>
  <c r="M60" i="8" s="1"/>
  <c r="N60" i="8" s="1"/>
  <c r="O60" i="8" s="1"/>
  <c r="P60" i="8" s="1"/>
  <c r="C60" i="8"/>
  <c r="D60" i="8" s="1"/>
  <c r="E60" i="8" s="1"/>
  <c r="F60" i="8" s="1"/>
  <c r="G60" i="8" s="1"/>
  <c r="L42" i="8"/>
  <c r="M42" i="8" s="1"/>
  <c r="N42" i="8" s="1"/>
  <c r="O42" i="8" s="1"/>
  <c r="P42" i="8" s="1"/>
  <c r="C42" i="8"/>
  <c r="D42" i="8" s="1"/>
  <c r="E42" i="8" s="1"/>
  <c r="F42" i="8" s="1"/>
  <c r="G42" i="8" s="1"/>
  <c r="L24" i="8"/>
  <c r="M24" i="8" s="1"/>
  <c r="N24" i="8" s="1"/>
  <c r="O24" i="8" s="1"/>
  <c r="P24" i="8" s="1"/>
  <c r="C24" i="8"/>
  <c r="D24" i="8" s="1"/>
  <c r="E24" i="8" s="1"/>
  <c r="F24" i="8" s="1"/>
  <c r="G24" i="8" s="1"/>
  <c r="L6" i="8"/>
  <c r="M6" i="8" s="1"/>
  <c r="N6" i="8" s="1"/>
  <c r="O6" i="8" s="1"/>
  <c r="P6" i="8" s="1"/>
  <c r="C6" i="8"/>
  <c r="D6" i="8" s="1"/>
  <c r="E6" i="8" s="1"/>
  <c r="F6" i="8" s="1"/>
  <c r="G6" i="8" s="1"/>
  <c r="H190" i="8" l="1"/>
  <c r="B533" i="8"/>
  <c r="G476" i="8"/>
  <c r="K129" i="11"/>
  <c r="H205" i="8"/>
  <c r="D155" i="11" s="1"/>
  <c r="C155" i="11"/>
  <c r="H260" i="8"/>
  <c r="J156" i="11" s="1"/>
  <c r="I156" i="11"/>
  <c r="H296" i="8"/>
  <c r="N156" i="11" s="1"/>
  <c r="M156" i="11"/>
  <c r="H209" i="8"/>
  <c r="D159" i="11" s="1"/>
  <c r="D512" i="8"/>
  <c r="E545" i="8"/>
  <c r="E549" i="8"/>
  <c r="C553" i="8"/>
  <c r="G586" i="8"/>
  <c r="B545" i="8"/>
  <c r="F545" i="8"/>
  <c r="D546" i="8"/>
  <c r="B547" i="8"/>
  <c r="F547" i="8"/>
  <c r="D548" i="8"/>
  <c r="B549" i="8"/>
  <c r="F549" i="8"/>
  <c r="D550" i="8"/>
  <c r="B551" i="8"/>
  <c r="F551" i="8"/>
  <c r="E552" i="8"/>
  <c r="D553" i="8"/>
  <c r="C554" i="8"/>
  <c r="B555" i="8"/>
  <c r="F555" i="8"/>
  <c r="E556" i="8"/>
  <c r="K547" i="8"/>
  <c r="K551" i="8"/>
  <c r="K555" i="8"/>
  <c r="C545" i="8"/>
  <c r="G545" i="8"/>
  <c r="H545" i="8" s="1"/>
  <c r="E546" i="8"/>
  <c r="G585" i="8"/>
  <c r="B546" i="8"/>
  <c r="F546" i="8"/>
  <c r="B548" i="8"/>
  <c r="F548" i="8"/>
  <c r="B550" i="8"/>
  <c r="F550" i="8"/>
  <c r="E554" i="8"/>
  <c r="K545" i="8"/>
  <c r="K549" i="8"/>
  <c r="K553" i="8"/>
  <c r="C546" i="8"/>
  <c r="G546" i="8"/>
  <c r="E547" i="8"/>
  <c r="C548" i="8"/>
  <c r="G548" i="8"/>
  <c r="C550" i="8"/>
  <c r="G550" i="8"/>
  <c r="E551" i="8"/>
  <c r="D552" i="8"/>
  <c r="B554" i="8"/>
  <c r="F554" i="8"/>
  <c r="E555" i="8"/>
  <c r="D556" i="8"/>
  <c r="K546" i="8"/>
  <c r="K550" i="8"/>
  <c r="K554" i="8"/>
  <c r="C547" i="8"/>
  <c r="G547" i="8"/>
  <c r="E548" i="8"/>
  <c r="C549" i="8"/>
  <c r="G549" i="8"/>
  <c r="E550" i="8"/>
  <c r="C551" i="8"/>
  <c r="B552" i="8"/>
  <c r="F552" i="8"/>
  <c r="E553" i="8"/>
  <c r="D554" i="8"/>
  <c r="C555" i="8"/>
  <c r="B556" i="8"/>
  <c r="F556" i="8"/>
  <c r="K548" i="8"/>
  <c r="K552" i="8"/>
  <c r="K556" i="8"/>
  <c r="D545" i="8"/>
  <c r="D547" i="8"/>
  <c r="D549" i="8"/>
  <c r="D551" i="8"/>
  <c r="C552" i="8"/>
  <c r="B553" i="8"/>
  <c r="F553" i="8"/>
  <c r="D555" i="8"/>
  <c r="C556" i="8"/>
  <c r="D530" i="8"/>
  <c r="K534" i="8"/>
  <c r="K538" i="8"/>
  <c r="F527" i="8"/>
  <c r="C536" i="8"/>
  <c r="H26" i="8"/>
  <c r="F127" i="11" s="1"/>
  <c r="H28" i="8"/>
  <c r="F129" i="11" s="1"/>
  <c r="H43" i="8"/>
  <c r="H126" i="11" s="1"/>
  <c r="H118" i="8"/>
  <c r="F509" i="8"/>
  <c r="H316" i="8"/>
  <c r="H387" i="8"/>
  <c r="H389" i="8"/>
  <c r="G442" i="8"/>
  <c r="H99" i="8"/>
  <c r="N128" i="11" s="1"/>
  <c r="B527" i="8"/>
  <c r="D528" i="8"/>
  <c r="B529" i="8"/>
  <c r="F529" i="8"/>
  <c r="B531" i="8"/>
  <c r="F531" i="8"/>
  <c r="D532" i="8"/>
  <c r="F533" i="8"/>
  <c r="E534" i="8"/>
  <c r="B537" i="8"/>
  <c r="F537" i="8"/>
  <c r="E538" i="8"/>
  <c r="K529" i="8"/>
  <c r="K533" i="8"/>
  <c r="K537" i="8"/>
  <c r="H386" i="8"/>
  <c r="G423" i="8"/>
  <c r="D428" i="8"/>
  <c r="G459" i="8"/>
  <c r="C461" i="8"/>
  <c r="C368" i="8"/>
  <c r="H352" i="8"/>
  <c r="E371" i="8"/>
  <c r="B373" i="8"/>
  <c r="F377" i="8"/>
  <c r="E527" i="8"/>
  <c r="C528" i="8"/>
  <c r="G528" i="8"/>
  <c r="E529" i="8"/>
  <c r="C530" i="8"/>
  <c r="G530" i="8"/>
  <c r="E531" i="8"/>
  <c r="C532" i="8"/>
  <c r="H335" i="8"/>
  <c r="G532" i="8"/>
  <c r="E533" i="8"/>
  <c r="D534" i="8"/>
  <c r="C535" i="8"/>
  <c r="B536" i="8"/>
  <c r="F536" i="8"/>
  <c r="E537" i="8"/>
  <c r="D538" i="8"/>
  <c r="K528" i="8"/>
  <c r="K532" i="8"/>
  <c r="K536" i="8"/>
  <c r="D377" i="8"/>
  <c r="E403" i="8"/>
  <c r="H27" i="8"/>
  <c r="F128" i="11" s="1"/>
  <c r="H44" i="8"/>
  <c r="H127" i="11" s="1"/>
  <c r="H61" i="8"/>
  <c r="J126" i="11" s="1"/>
  <c r="H82" i="8"/>
  <c r="L129" i="11" s="1"/>
  <c r="K409" i="8"/>
  <c r="H226" i="8"/>
  <c r="F158" i="11" s="1"/>
  <c r="H262" i="8"/>
  <c r="J158" i="11" s="1"/>
  <c r="C369" i="8"/>
  <c r="E370" i="8"/>
  <c r="E587" i="8"/>
  <c r="F375" i="8"/>
  <c r="E591" i="8"/>
  <c r="F514" i="8"/>
  <c r="D374" i="8"/>
  <c r="M359" i="8"/>
  <c r="B366" i="8"/>
  <c r="B368" i="8"/>
  <c r="B401" i="8"/>
  <c r="F401" i="8"/>
  <c r="D402" i="8"/>
  <c r="G495" i="8"/>
  <c r="C372" i="8"/>
  <c r="E499" i="8"/>
  <c r="C376" i="8"/>
  <c r="G514" i="8"/>
  <c r="H514" i="8" s="1"/>
  <c r="B375" i="8"/>
  <c r="C527" i="8"/>
  <c r="G527" i="8"/>
  <c r="E528" i="8"/>
  <c r="C529" i="8"/>
  <c r="G529" i="8"/>
  <c r="E530" i="8"/>
  <c r="C531" i="8"/>
  <c r="G531" i="8"/>
  <c r="E532" i="8"/>
  <c r="C533" i="8"/>
  <c r="B534" i="8"/>
  <c r="F534" i="8"/>
  <c r="E535" i="8"/>
  <c r="D536" i="8"/>
  <c r="C537" i="8"/>
  <c r="B538" i="8"/>
  <c r="F538" i="8"/>
  <c r="K530" i="8"/>
  <c r="K372" i="8"/>
  <c r="H351" i="8"/>
  <c r="P388" i="8"/>
  <c r="H388" i="8"/>
  <c r="G478" i="8"/>
  <c r="P317" i="8"/>
  <c r="R317" i="8" s="1"/>
  <c r="D369" i="8"/>
  <c r="B367" i="8"/>
  <c r="F371" i="8"/>
  <c r="M71" i="8"/>
  <c r="O71" i="8"/>
  <c r="G496" i="8"/>
  <c r="H133" i="8"/>
  <c r="B163" i="8"/>
  <c r="G405" i="8"/>
  <c r="G424" i="8"/>
  <c r="G441" i="8"/>
  <c r="G460" i="8"/>
  <c r="G477" i="8"/>
  <c r="K491" i="8"/>
  <c r="D527" i="8"/>
  <c r="B528" i="8"/>
  <c r="F528" i="8"/>
  <c r="D529" i="8"/>
  <c r="B530" i="8"/>
  <c r="F530" i="8"/>
  <c r="D531" i="8"/>
  <c r="B532" i="8"/>
  <c r="F532" i="8"/>
  <c r="H532" i="8" s="1"/>
  <c r="D372" i="8"/>
  <c r="D533" i="8"/>
  <c r="C534" i="8"/>
  <c r="B535" i="8"/>
  <c r="F535" i="8"/>
  <c r="E536" i="8"/>
  <c r="D537" i="8"/>
  <c r="C538" i="8"/>
  <c r="K527" i="8"/>
  <c r="K531" i="8"/>
  <c r="K535" i="8"/>
  <c r="D535" i="8"/>
  <c r="H527" i="8"/>
  <c r="B371" i="8"/>
  <c r="K366" i="8"/>
  <c r="F373" i="8"/>
  <c r="F367" i="8"/>
  <c r="H334" i="8"/>
  <c r="B377" i="8"/>
  <c r="C370" i="8"/>
  <c r="E367" i="8"/>
  <c r="P389" i="8"/>
  <c r="E585" i="8"/>
  <c r="E368" i="8"/>
  <c r="K370" i="8"/>
  <c r="H277" i="8"/>
  <c r="L155" i="11" s="1"/>
  <c r="G369" i="8"/>
  <c r="C366" i="8"/>
  <c r="D366" i="8"/>
  <c r="G406" i="8"/>
  <c r="G513" i="8"/>
  <c r="D370" i="8"/>
  <c r="K367" i="8"/>
  <c r="H350" i="8"/>
  <c r="G368" i="8"/>
  <c r="E366" i="8"/>
  <c r="H385" i="8"/>
  <c r="D376" i="8"/>
  <c r="C396" i="8"/>
  <c r="E373" i="8"/>
  <c r="H384" i="8"/>
  <c r="F369" i="8"/>
  <c r="F368" i="8"/>
  <c r="F583" i="8"/>
  <c r="B369" i="8"/>
  <c r="D367" i="8"/>
  <c r="F376" i="8"/>
  <c r="B376" i="8"/>
  <c r="D375" i="8"/>
  <c r="F374" i="8"/>
  <c r="B374" i="8"/>
  <c r="D373" i="8"/>
  <c r="F372" i="8"/>
  <c r="B372" i="8"/>
  <c r="D371" i="8"/>
  <c r="F370" i="8"/>
  <c r="B370" i="8"/>
  <c r="L387" i="8"/>
  <c r="E369" i="8"/>
  <c r="D368" i="8"/>
  <c r="G367" i="8"/>
  <c r="C367" i="8"/>
  <c r="F366" i="8"/>
  <c r="H353" i="8"/>
  <c r="G371" i="8"/>
  <c r="C374" i="8"/>
  <c r="K170" i="8"/>
  <c r="K174" i="8"/>
  <c r="K172" i="8"/>
  <c r="E377" i="8"/>
  <c r="K376" i="8"/>
  <c r="E375" i="8"/>
  <c r="K374" i="8"/>
  <c r="K377" i="8"/>
  <c r="C377" i="8"/>
  <c r="E376" i="8"/>
  <c r="K375" i="8"/>
  <c r="C375" i="8"/>
  <c r="E374" i="8"/>
  <c r="K373" i="8"/>
  <c r="C373" i="8"/>
  <c r="E372" i="8"/>
  <c r="K371" i="8"/>
  <c r="C371" i="8"/>
  <c r="K369" i="8"/>
  <c r="N385" i="8"/>
  <c r="M34" i="8"/>
  <c r="P29" i="8"/>
  <c r="M63" i="8"/>
  <c r="D170" i="8"/>
  <c r="B171" i="8"/>
  <c r="B173" i="8"/>
  <c r="F173" i="8"/>
  <c r="F175" i="8"/>
  <c r="E176" i="8"/>
  <c r="B179" i="8"/>
  <c r="F179" i="8"/>
  <c r="E180" i="8"/>
  <c r="B510" i="8"/>
  <c r="H225" i="8"/>
  <c r="F157" i="11" s="1"/>
  <c r="H227" i="8"/>
  <c r="F159" i="11" s="1"/>
  <c r="H244" i="8"/>
  <c r="H158" i="11" s="1"/>
  <c r="H313" i="8"/>
  <c r="H315" i="8"/>
  <c r="H317" i="8"/>
  <c r="K396" i="8"/>
  <c r="M350" i="8"/>
  <c r="O348" i="8"/>
  <c r="L348" i="8"/>
  <c r="O354" i="8"/>
  <c r="H46" i="8"/>
  <c r="H129" i="11" s="1"/>
  <c r="L62" i="8"/>
  <c r="N72" i="8"/>
  <c r="H119" i="8"/>
  <c r="P316" i="8"/>
  <c r="P335" i="8"/>
  <c r="L353" i="8"/>
  <c r="H349" i="8"/>
  <c r="G366" i="8"/>
  <c r="K368" i="8"/>
  <c r="G370" i="8"/>
  <c r="F407" i="8"/>
  <c r="H83" i="8"/>
  <c r="L130" i="11" s="1"/>
  <c r="K177" i="8"/>
  <c r="B169" i="8"/>
  <c r="F169" i="8"/>
  <c r="F171" i="8"/>
  <c r="D172" i="8"/>
  <c r="D174" i="8"/>
  <c r="B175" i="8"/>
  <c r="D177" i="8"/>
  <c r="C178" i="8"/>
  <c r="L102" i="8"/>
  <c r="K360" i="8"/>
  <c r="P349" i="8"/>
  <c r="B360" i="8"/>
  <c r="O358" i="8"/>
  <c r="C360" i="8"/>
  <c r="P353" i="8"/>
  <c r="F360" i="8"/>
  <c r="P348" i="8"/>
  <c r="O352" i="8"/>
  <c r="L349" i="8"/>
  <c r="C169" i="8"/>
  <c r="E170" i="8"/>
  <c r="G171" i="8"/>
  <c r="C173" i="8"/>
  <c r="E174" i="8"/>
  <c r="B176" i="8"/>
  <c r="E177" i="8"/>
  <c r="C179" i="8"/>
  <c r="F180" i="8"/>
  <c r="K180" i="8"/>
  <c r="N358" i="8"/>
  <c r="N356" i="8"/>
  <c r="N354" i="8"/>
  <c r="N352" i="8"/>
  <c r="N348" i="8"/>
  <c r="E360" i="8"/>
  <c r="N353" i="8"/>
  <c r="N349" i="8"/>
  <c r="N359" i="8"/>
  <c r="N357" i="8"/>
  <c r="N355" i="8"/>
  <c r="N350" i="8"/>
  <c r="D169" i="8"/>
  <c r="B170" i="8"/>
  <c r="D171" i="8"/>
  <c r="F172" i="8"/>
  <c r="B174" i="8"/>
  <c r="D175" i="8"/>
  <c r="B177" i="8"/>
  <c r="E178" i="8"/>
  <c r="C180" i="8"/>
  <c r="M395" i="8"/>
  <c r="E589" i="8"/>
  <c r="C55" i="8"/>
  <c r="D73" i="8"/>
  <c r="B73" i="8"/>
  <c r="P61" i="8"/>
  <c r="B460" i="8"/>
  <c r="M85" i="8"/>
  <c r="N81" i="8"/>
  <c r="L89" i="8"/>
  <c r="K91" i="8"/>
  <c r="M115" i="8"/>
  <c r="P115" i="8"/>
  <c r="P135" i="8"/>
  <c r="R135" i="8" s="1"/>
  <c r="E169" i="8"/>
  <c r="C170" i="8"/>
  <c r="G170" i="8"/>
  <c r="E171" i="8"/>
  <c r="C172" i="8"/>
  <c r="G172" i="8"/>
  <c r="E173" i="8"/>
  <c r="C174" i="8"/>
  <c r="G174" i="8"/>
  <c r="E175" i="8"/>
  <c r="D176" i="8"/>
  <c r="C177" i="8"/>
  <c r="B178" i="8"/>
  <c r="F178" i="8"/>
  <c r="E179" i="8"/>
  <c r="D180" i="8"/>
  <c r="K178" i="8"/>
  <c r="O394" i="8"/>
  <c r="L359" i="8"/>
  <c r="P350" i="8"/>
  <c r="L352" i="8"/>
  <c r="O356" i="8"/>
  <c r="P191" i="8"/>
  <c r="G169" i="8"/>
  <c r="C171" i="8"/>
  <c r="E172" i="8"/>
  <c r="G173" i="8"/>
  <c r="C175" i="8"/>
  <c r="F176" i="8"/>
  <c r="D178" i="8"/>
  <c r="B180" i="8"/>
  <c r="K176" i="8"/>
  <c r="N389" i="8"/>
  <c r="H65" i="8"/>
  <c r="J130" i="11" s="1"/>
  <c r="H84" i="8"/>
  <c r="L131" i="11" s="1"/>
  <c r="P119" i="8"/>
  <c r="F170" i="8"/>
  <c r="B172" i="8"/>
  <c r="D173" i="8"/>
  <c r="F174" i="8"/>
  <c r="C176" i="8"/>
  <c r="F177" i="8"/>
  <c r="D179" i="8"/>
  <c r="K169" i="8"/>
  <c r="K173" i="8"/>
  <c r="P387" i="8"/>
  <c r="M393" i="8"/>
  <c r="M357" i="8"/>
  <c r="H11" i="8"/>
  <c r="D130" i="11" s="1"/>
  <c r="F444" i="8"/>
  <c r="H135" i="8"/>
  <c r="K171" i="8"/>
  <c r="K175" i="8"/>
  <c r="K179" i="8"/>
  <c r="P227" i="8"/>
  <c r="P98" i="8"/>
  <c r="R98" i="8" s="1"/>
  <c r="M351" i="8"/>
  <c r="M349" i="8"/>
  <c r="N351" i="8"/>
  <c r="M355" i="8"/>
  <c r="H224" i="8"/>
  <c r="F156" i="11" s="1"/>
  <c r="H261" i="8"/>
  <c r="J157" i="11" s="1"/>
  <c r="H263" i="8"/>
  <c r="J159" i="11" s="1"/>
  <c r="H280" i="8"/>
  <c r="L158" i="11" s="1"/>
  <c r="H100" i="8"/>
  <c r="N129" i="11" s="1"/>
  <c r="H102" i="8"/>
  <c r="N131" i="11" s="1"/>
  <c r="H314" i="8"/>
  <c r="N333" i="8"/>
  <c r="P334" i="8"/>
  <c r="O392" i="8"/>
  <c r="M391" i="8"/>
  <c r="O390" i="8"/>
  <c r="M389" i="8"/>
  <c r="O386" i="8"/>
  <c r="M384" i="8"/>
  <c r="O351" i="8"/>
  <c r="P352" i="8"/>
  <c r="M353" i="8"/>
  <c r="L354" i="8"/>
  <c r="L356" i="8"/>
  <c r="L358" i="8"/>
  <c r="D360" i="8"/>
  <c r="D520" i="8"/>
  <c r="L152" i="8"/>
  <c r="M151" i="8"/>
  <c r="M153" i="8"/>
  <c r="O156" i="8"/>
  <c r="P209" i="8"/>
  <c r="R209" i="8" s="1"/>
  <c r="H208" i="8"/>
  <c r="D158" i="11" s="1"/>
  <c r="N241" i="8"/>
  <c r="H245" i="8"/>
  <c r="H159" i="11" s="1"/>
  <c r="B446" i="8"/>
  <c r="L97" i="8"/>
  <c r="O103" i="8"/>
  <c r="N384" i="8"/>
  <c r="L386" i="8"/>
  <c r="M348" i="8"/>
  <c r="M545" i="8" s="1"/>
  <c r="O350" i="8"/>
  <c r="L351" i="8"/>
  <c r="P351" i="8"/>
  <c r="M352" i="8"/>
  <c r="M354" i="8"/>
  <c r="O355" i="8"/>
  <c r="M356" i="8"/>
  <c r="O357" i="8"/>
  <c r="M358" i="8"/>
  <c r="O359" i="8"/>
  <c r="H152" i="8"/>
  <c r="H154" i="8"/>
  <c r="M224" i="8"/>
  <c r="H242" i="8"/>
  <c r="H156" i="11" s="1"/>
  <c r="M102" i="8"/>
  <c r="O97" i="8"/>
  <c r="O387" i="8"/>
  <c r="B396" i="8"/>
  <c r="O385" i="8"/>
  <c r="H348" i="8"/>
  <c r="O349" i="8"/>
  <c r="L350" i="8"/>
  <c r="O353" i="8"/>
  <c r="O550" i="8" s="1"/>
  <c r="L355" i="8"/>
  <c r="L357" i="8"/>
  <c r="O388" i="8"/>
  <c r="F396" i="8"/>
  <c r="N394" i="8"/>
  <c r="P384" i="8"/>
  <c r="E396" i="8"/>
  <c r="O395" i="8"/>
  <c r="M394" i="8"/>
  <c r="O393" i="8"/>
  <c r="M392" i="8"/>
  <c r="O391" i="8"/>
  <c r="M390" i="8"/>
  <c r="O389" i="8"/>
  <c r="M388" i="8"/>
  <c r="N387" i="8"/>
  <c r="M386" i="8"/>
  <c r="P385" i="8"/>
  <c r="L385" i="8"/>
  <c r="O384" i="8"/>
  <c r="L395" i="8"/>
  <c r="L393" i="8"/>
  <c r="N392" i="8"/>
  <c r="L391" i="8"/>
  <c r="N390" i="8"/>
  <c r="L389" i="8"/>
  <c r="N388" i="8"/>
  <c r="N386" i="8"/>
  <c r="M385" i="8"/>
  <c r="L384" i="8"/>
  <c r="D396" i="8"/>
  <c r="N395" i="8"/>
  <c r="L394" i="8"/>
  <c r="N393" i="8"/>
  <c r="L392" i="8"/>
  <c r="N391" i="8"/>
  <c r="L390" i="8"/>
  <c r="L388" i="8"/>
  <c r="M387" i="8"/>
  <c r="P386" i="8"/>
  <c r="K109" i="8"/>
  <c r="L98" i="8"/>
  <c r="B109" i="8"/>
  <c r="O107" i="8"/>
  <c r="H98" i="8"/>
  <c r="N127" i="11" s="1"/>
  <c r="C109" i="8"/>
  <c r="P102" i="8"/>
  <c r="R102" i="8" s="1"/>
  <c r="H101" i="8"/>
  <c r="N130" i="11" s="1"/>
  <c r="F109" i="8"/>
  <c r="P97" i="8"/>
  <c r="O101" i="8"/>
  <c r="M99" i="8"/>
  <c r="M108" i="8"/>
  <c r="M18" i="8"/>
  <c r="N107" i="8"/>
  <c r="N105" i="8"/>
  <c r="N103" i="8"/>
  <c r="N101" i="8"/>
  <c r="N97" i="8"/>
  <c r="E109" i="8"/>
  <c r="N102" i="8"/>
  <c r="N98" i="8"/>
  <c r="N108" i="8"/>
  <c r="N106" i="8"/>
  <c r="N104" i="8"/>
  <c r="N99" i="8"/>
  <c r="N100" i="8"/>
  <c r="C199" i="8"/>
  <c r="H192" i="8"/>
  <c r="N18" i="8"/>
  <c r="P9" i="8"/>
  <c r="H12" i="8"/>
  <c r="D131" i="11" s="1"/>
  <c r="P28" i="8"/>
  <c r="P27" i="8"/>
  <c r="P30" i="8"/>
  <c r="P26" i="8"/>
  <c r="P25" i="8"/>
  <c r="M25" i="8"/>
  <c r="H29" i="8"/>
  <c r="F130" i="11" s="1"/>
  <c r="H279" i="8"/>
  <c r="L157" i="11" s="1"/>
  <c r="P280" i="8"/>
  <c r="P154" i="8"/>
  <c r="P153" i="8"/>
  <c r="P156" i="8"/>
  <c r="P152" i="8"/>
  <c r="R152" i="8" s="1"/>
  <c r="P155" i="8"/>
  <c r="R155" i="8" s="1"/>
  <c r="P151" i="8"/>
  <c r="R151" i="8" s="1"/>
  <c r="O153" i="8"/>
  <c r="H155" i="8"/>
  <c r="M160" i="8"/>
  <c r="O62" i="8"/>
  <c r="G402" i="8"/>
  <c r="P48" i="8"/>
  <c r="P44" i="8"/>
  <c r="P47" i="8"/>
  <c r="P43" i="8"/>
  <c r="P46" i="8"/>
  <c r="R46" i="8" s="1"/>
  <c r="P45" i="8"/>
  <c r="R45" i="8" s="1"/>
  <c r="H47" i="8"/>
  <c r="H130" i="11" s="1"/>
  <c r="L67" i="8"/>
  <c r="L71" i="8"/>
  <c r="P65" i="8"/>
  <c r="O61" i="8"/>
  <c r="H64" i="8"/>
  <c r="J129" i="11" s="1"/>
  <c r="H66" i="8"/>
  <c r="J131" i="11" s="1"/>
  <c r="P84" i="8"/>
  <c r="P80" i="8"/>
  <c r="R80" i="8" s="1"/>
  <c r="P83" i="8"/>
  <c r="P79" i="8"/>
  <c r="R79" i="8" s="1"/>
  <c r="P82" i="8"/>
  <c r="P81" i="8"/>
  <c r="R81" i="8" s="1"/>
  <c r="N125" i="8"/>
  <c r="H116" i="8"/>
  <c r="H120" i="8"/>
  <c r="K127" i="8"/>
  <c r="B145" i="8"/>
  <c r="H187" i="8"/>
  <c r="N187" i="8"/>
  <c r="N188" i="8"/>
  <c r="D342" i="8"/>
  <c r="L7" i="8"/>
  <c r="H9" i="8"/>
  <c r="D128" i="11" s="1"/>
  <c r="H30" i="8"/>
  <c r="F131" i="11" s="1"/>
  <c r="H48" i="8"/>
  <c r="H131" i="11" s="1"/>
  <c r="H117" i="8"/>
  <c r="P138" i="8"/>
  <c r="P134" i="8"/>
  <c r="P137" i="8"/>
  <c r="P133" i="8"/>
  <c r="P136" i="8"/>
  <c r="R136" i="8" s="1"/>
  <c r="H137" i="8"/>
  <c r="H156" i="8"/>
  <c r="P190" i="8"/>
  <c r="P189" i="8"/>
  <c r="R189" i="8" s="1"/>
  <c r="P192" i="8"/>
  <c r="P188" i="8"/>
  <c r="R188" i="8" s="1"/>
  <c r="P206" i="8"/>
  <c r="R206" i="8" s="1"/>
  <c r="P281" i="8"/>
  <c r="H278" i="8"/>
  <c r="L156" i="11" s="1"/>
  <c r="P299" i="8"/>
  <c r="L108" i="8"/>
  <c r="P99" i="8"/>
  <c r="L103" i="8"/>
  <c r="O105" i="8"/>
  <c r="M187" i="8"/>
  <c r="R97" i="8"/>
  <c r="M106" i="8"/>
  <c r="P12" i="8"/>
  <c r="P8" i="8"/>
  <c r="P11" i="8"/>
  <c r="P7" i="8"/>
  <c r="P10" i="8"/>
  <c r="P64" i="8"/>
  <c r="R64" i="8" s="1"/>
  <c r="P63" i="8"/>
  <c r="R63" i="8" s="1"/>
  <c r="P66" i="8"/>
  <c r="P62" i="8"/>
  <c r="R62" i="8" s="1"/>
  <c r="P118" i="8"/>
  <c r="P117" i="8"/>
  <c r="P120" i="8"/>
  <c r="P116" i="8"/>
  <c r="M144" i="8"/>
  <c r="O139" i="8"/>
  <c r="N134" i="8"/>
  <c r="L135" i="8"/>
  <c r="L143" i="8"/>
  <c r="B517" i="8"/>
  <c r="N143" i="8"/>
  <c r="P187" i="8"/>
  <c r="P226" i="8"/>
  <c r="P245" i="8"/>
  <c r="P263" i="8"/>
  <c r="P262" i="8"/>
  <c r="D479" i="8"/>
  <c r="M100" i="8"/>
  <c r="M98" i="8"/>
  <c r="M104" i="8"/>
  <c r="H207" i="8"/>
  <c r="D157" i="11" s="1"/>
  <c r="P207" i="8"/>
  <c r="P244" i="8"/>
  <c r="P441" i="8" s="1"/>
  <c r="H281" i="8"/>
  <c r="L159" i="11" s="1"/>
  <c r="L297" i="8"/>
  <c r="H295" i="8"/>
  <c r="N155" i="11" s="1"/>
  <c r="P298" i="8"/>
  <c r="O100" i="8"/>
  <c r="L101" i="8"/>
  <c r="P101" i="8"/>
  <c r="L105" i="8"/>
  <c r="L107" i="8"/>
  <c r="D109" i="8"/>
  <c r="P204" i="8"/>
  <c r="P208" i="8"/>
  <c r="M227" i="8"/>
  <c r="O222" i="8"/>
  <c r="M258" i="8"/>
  <c r="H259" i="8"/>
  <c r="J155" i="11" s="1"/>
  <c r="P276" i="8"/>
  <c r="R276" i="8" s="1"/>
  <c r="H297" i="8"/>
  <c r="N157" i="11" s="1"/>
  <c r="H299" i="8"/>
  <c r="N159" i="11" s="1"/>
  <c r="M97" i="8"/>
  <c r="O99" i="8"/>
  <c r="L100" i="8"/>
  <c r="P100" i="8"/>
  <c r="M101" i="8"/>
  <c r="M103" i="8"/>
  <c r="O104" i="8"/>
  <c r="M105" i="8"/>
  <c r="O106" i="8"/>
  <c r="M107" i="8"/>
  <c r="O108" i="8"/>
  <c r="H206" i="8"/>
  <c r="D156" i="11" s="1"/>
  <c r="P205" i="8"/>
  <c r="R205" i="8" s="1"/>
  <c r="H223" i="8"/>
  <c r="F155" i="11" s="1"/>
  <c r="L277" i="8"/>
  <c r="O299" i="8"/>
  <c r="H97" i="8"/>
  <c r="N126" i="11" s="1"/>
  <c r="O98" i="8"/>
  <c r="L99" i="8"/>
  <c r="O102" i="8"/>
  <c r="Q102" i="8" s="1"/>
  <c r="L104" i="8"/>
  <c r="L106" i="8"/>
  <c r="C492" i="8"/>
  <c r="O303" i="8"/>
  <c r="H298" i="8"/>
  <c r="N158" i="11" s="1"/>
  <c r="P294" i="8"/>
  <c r="R294" i="8" s="1"/>
  <c r="O242" i="8"/>
  <c r="M226" i="8"/>
  <c r="N228" i="8"/>
  <c r="L208" i="8"/>
  <c r="L206" i="8"/>
  <c r="L212" i="8"/>
  <c r="L205" i="8"/>
  <c r="N278" i="8"/>
  <c r="E288" i="8"/>
  <c r="N279" i="8"/>
  <c r="B91" i="8"/>
  <c r="H138" i="8"/>
  <c r="H134" i="8"/>
  <c r="L304" i="8"/>
  <c r="L305" i="8"/>
  <c r="C324" i="8"/>
  <c r="L314" i="8"/>
  <c r="P314" i="8"/>
  <c r="R314" i="8" s="1"/>
  <c r="H312" i="8"/>
  <c r="N341" i="8"/>
  <c r="E342" i="8"/>
  <c r="N330" i="8"/>
  <c r="N121" i="8"/>
  <c r="H153" i="8"/>
  <c r="L80" i="8"/>
  <c r="N133" i="8"/>
  <c r="O134" i="8"/>
  <c r="H136" i="8"/>
  <c r="L151" i="8"/>
  <c r="O209" i="8"/>
  <c r="L214" i="8"/>
  <c r="O215" i="8"/>
  <c r="L210" i="8"/>
  <c r="M223" i="8"/>
  <c r="E234" i="8"/>
  <c r="N227" i="8"/>
  <c r="N259" i="8"/>
  <c r="N258" i="8"/>
  <c r="M286" i="8"/>
  <c r="L300" i="8"/>
  <c r="L301" i="8"/>
  <c r="O330" i="8"/>
  <c r="H191" i="8"/>
  <c r="M80" i="8"/>
  <c r="C145" i="8"/>
  <c r="H204" i="8"/>
  <c r="D154" i="11" s="1"/>
  <c r="M333" i="8"/>
  <c r="B405" i="8"/>
  <c r="F411" i="8"/>
  <c r="K199" i="8"/>
  <c r="D412" i="8"/>
  <c r="N50" i="8"/>
  <c r="L47" i="8"/>
  <c r="O44" i="8"/>
  <c r="K73" i="8"/>
  <c r="K163" i="8"/>
  <c r="B270" i="8"/>
  <c r="O265" i="8"/>
  <c r="L341" i="8"/>
  <c r="P330" i="8"/>
  <c r="P331" i="8"/>
  <c r="P528" i="8" s="1"/>
  <c r="L332" i="8"/>
  <c r="N8" i="8"/>
  <c r="M7" i="8"/>
  <c r="E406" i="8"/>
  <c r="C411" i="8"/>
  <c r="K37" i="8"/>
  <c r="K427" i="8"/>
  <c r="N89" i="8"/>
  <c r="H81" i="8"/>
  <c r="L128" i="11" s="1"/>
  <c r="M125" i="8"/>
  <c r="B127" i="8"/>
  <c r="N116" i="8"/>
  <c r="B497" i="8"/>
  <c r="F216" i="8"/>
  <c r="M233" i="8"/>
  <c r="L264" i="8"/>
  <c r="M261" i="8"/>
  <c r="H330" i="8"/>
  <c r="M332" i="8"/>
  <c r="B409" i="8"/>
  <c r="N26" i="8"/>
  <c r="N43" i="8"/>
  <c r="B439" i="8"/>
  <c r="K55" i="8"/>
  <c r="L126" i="8"/>
  <c r="D500" i="8"/>
  <c r="K145" i="8"/>
  <c r="O197" i="8"/>
  <c r="D586" i="8"/>
  <c r="D588" i="8"/>
  <c r="D590" i="8"/>
  <c r="D592" i="8"/>
  <c r="D584" i="8"/>
  <c r="F127" i="8"/>
  <c r="O117" i="8"/>
  <c r="M116" i="8"/>
  <c r="E91" i="8"/>
  <c r="L79" i="8"/>
  <c r="F475" i="8"/>
  <c r="O90" i="8"/>
  <c r="N53" i="8"/>
  <c r="L51" i="8"/>
  <c r="B19" i="8"/>
  <c r="L10" i="8"/>
  <c r="K19" i="8"/>
  <c r="O7" i="8"/>
  <c r="L8" i="8"/>
  <c r="M9" i="8"/>
  <c r="H10" i="8"/>
  <c r="D129" i="11" s="1"/>
  <c r="N10" i="8"/>
  <c r="M11" i="8"/>
  <c r="O12" i="8"/>
  <c r="M13" i="8"/>
  <c r="O14" i="8"/>
  <c r="M15" i="8"/>
  <c r="O16" i="8"/>
  <c r="M17" i="8"/>
  <c r="O18" i="8"/>
  <c r="B37" i="8"/>
  <c r="F37" i="8"/>
  <c r="O36" i="8"/>
  <c r="O34" i="8"/>
  <c r="O32" i="8"/>
  <c r="O30" i="8"/>
  <c r="O25" i="8"/>
  <c r="O26" i="8"/>
  <c r="O27" i="8"/>
  <c r="O33" i="8"/>
  <c r="M54" i="8"/>
  <c r="M52" i="8"/>
  <c r="M50" i="8"/>
  <c r="M48" i="8"/>
  <c r="M43" i="8"/>
  <c r="M44" i="8"/>
  <c r="M53" i="8"/>
  <c r="M51" i="8"/>
  <c r="M49" i="8"/>
  <c r="M47" i="8"/>
  <c r="M45" i="8"/>
  <c r="D55" i="8"/>
  <c r="L45" i="8"/>
  <c r="N48" i="8"/>
  <c r="M8" i="8"/>
  <c r="N9" i="8"/>
  <c r="O10" i="8"/>
  <c r="N11" i="8"/>
  <c r="L12" i="8"/>
  <c r="N13" i="8"/>
  <c r="L14" i="8"/>
  <c r="N15" i="8"/>
  <c r="L16" i="8"/>
  <c r="N17" i="8"/>
  <c r="L18" i="8"/>
  <c r="L36" i="8"/>
  <c r="L34" i="8"/>
  <c r="L32" i="8"/>
  <c r="L26" i="8"/>
  <c r="L35" i="8"/>
  <c r="L33" i="8"/>
  <c r="L31" i="8"/>
  <c r="L29" i="8"/>
  <c r="L27" i="8"/>
  <c r="H25" i="8"/>
  <c r="F126" i="11" s="1"/>
  <c r="L28" i="8"/>
  <c r="M32" i="8"/>
  <c r="M36" i="8"/>
  <c r="O49" i="8"/>
  <c r="O47" i="8"/>
  <c r="O45" i="8"/>
  <c r="M46" i="8"/>
  <c r="O9" i="8"/>
  <c r="O11" i="8"/>
  <c r="M12" i="8"/>
  <c r="O13" i="8"/>
  <c r="M14" i="8"/>
  <c r="O15" i="8"/>
  <c r="M16" i="8"/>
  <c r="O17" i="8"/>
  <c r="E19" i="8"/>
  <c r="M35" i="8"/>
  <c r="N33" i="8"/>
  <c r="N31" i="8"/>
  <c r="O28" i="8"/>
  <c r="N29" i="8"/>
  <c r="L30" i="8"/>
  <c r="O31" i="8"/>
  <c r="O35" i="8"/>
  <c r="C37" i="8"/>
  <c r="B55" i="8"/>
  <c r="O53" i="8"/>
  <c r="H45" i="8"/>
  <c r="H128" i="11" s="1"/>
  <c r="C401" i="8"/>
  <c r="C19" i="8"/>
  <c r="H8" i="8"/>
  <c r="D127" i="11" s="1"/>
  <c r="D19" i="8"/>
  <c r="H7" i="8"/>
  <c r="D126" i="11" s="1"/>
  <c r="N7" i="8"/>
  <c r="O8" i="8"/>
  <c r="L9" i="8"/>
  <c r="M10" i="8"/>
  <c r="L11" i="8"/>
  <c r="N12" i="8"/>
  <c r="L13" i="8"/>
  <c r="N14" i="8"/>
  <c r="L15" i="8"/>
  <c r="N16" i="8"/>
  <c r="L17" i="8"/>
  <c r="F19" i="8"/>
  <c r="N35" i="8"/>
  <c r="L25" i="8"/>
  <c r="M26" i="8"/>
  <c r="N27" i="8"/>
  <c r="O29" i="8"/>
  <c r="M30" i="8"/>
  <c r="N44" i="8"/>
  <c r="N54" i="8"/>
  <c r="N52" i="8"/>
  <c r="C440" i="8"/>
  <c r="L53" i="8"/>
  <c r="L49" i="8"/>
  <c r="N64" i="8"/>
  <c r="M65" i="8"/>
  <c r="O66" i="8"/>
  <c r="M67" i="8"/>
  <c r="O68" i="8"/>
  <c r="M69" i="8"/>
  <c r="O70" i="8"/>
  <c r="O72" i="8"/>
  <c r="E73" i="8"/>
  <c r="O82" i="8"/>
  <c r="N83" i="8"/>
  <c r="L84" i="8"/>
  <c r="N85" i="8"/>
  <c r="L86" i="8"/>
  <c r="N87" i="8"/>
  <c r="L88" i="8"/>
  <c r="L90" i="8"/>
  <c r="F91" i="8"/>
  <c r="L118" i="8"/>
  <c r="O119" i="8"/>
  <c r="M120" i="8"/>
  <c r="O121" i="8"/>
  <c r="M122" i="8"/>
  <c r="O123" i="8"/>
  <c r="M124" i="8"/>
  <c r="O125" i="8"/>
  <c r="M126" i="8"/>
  <c r="C127" i="8"/>
  <c r="M136" i="8"/>
  <c r="L137" i="8"/>
  <c r="N138" i="8"/>
  <c r="L139" i="8"/>
  <c r="N140" i="8"/>
  <c r="L141" i="8"/>
  <c r="N142" i="8"/>
  <c r="N144" i="8"/>
  <c r="D145" i="8"/>
  <c r="E163" i="8"/>
  <c r="N160" i="8"/>
  <c r="N158" i="8"/>
  <c r="N156" i="8"/>
  <c r="N151" i="8"/>
  <c r="N162" i="8"/>
  <c r="N159" i="8"/>
  <c r="N157" i="8"/>
  <c r="N155" i="8"/>
  <c r="N153" i="8"/>
  <c r="N161" i="8"/>
  <c r="N25" i="8"/>
  <c r="M28" i="8"/>
  <c r="N30" i="8"/>
  <c r="N32" i="8"/>
  <c r="N34" i="8"/>
  <c r="N36" i="8"/>
  <c r="D37" i="8"/>
  <c r="O43" i="8"/>
  <c r="L44" i="8"/>
  <c r="N46" i="8"/>
  <c r="O48" i="8"/>
  <c r="O50" i="8"/>
  <c r="O52" i="8"/>
  <c r="O54" i="8"/>
  <c r="E55" i="8"/>
  <c r="L61" i="8"/>
  <c r="M62" i="8"/>
  <c r="H63" i="8"/>
  <c r="J128" i="11" s="1"/>
  <c r="N63" i="8"/>
  <c r="O64" i="8"/>
  <c r="N65" i="8"/>
  <c r="L66" i="8"/>
  <c r="N67" i="8"/>
  <c r="L68" i="8"/>
  <c r="N69" i="8"/>
  <c r="L70" i="8"/>
  <c r="N71" i="8"/>
  <c r="L72" i="8"/>
  <c r="F73" i="8"/>
  <c r="M79" i="8"/>
  <c r="H80" i="8"/>
  <c r="L127" i="11" s="1"/>
  <c r="N80" i="8"/>
  <c r="O81" i="8"/>
  <c r="L82" i="8"/>
  <c r="O83" i="8"/>
  <c r="M84" i="8"/>
  <c r="O85" i="8"/>
  <c r="M86" i="8"/>
  <c r="O87" i="8"/>
  <c r="M88" i="8"/>
  <c r="O89" i="8"/>
  <c r="M90" i="8"/>
  <c r="C91" i="8"/>
  <c r="H115" i="8"/>
  <c r="N115" i="8"/>
  <c r="O116" i="8"/>
  <c r="L117" i="8"/>
  <c r="M118" i="8"/>
  <c r="L119" i="8"/>
  <c r="N120" i="8"/>
  <c r="L121" i="8"/>
  <c r="N122" i="8"/>
  <c r="L123" i="8"/>
  <c r="N124" i="8"/>
  <c r="L125" i="8"/>
  <c r="N126" i="8"/>
  <c r="D127" i="8"/>
  <c r="O133" i="8"/>
  <c r="L134" i="8"/>
  <c r="M135" i="8"/>
  <c r="N136" i="8"/>
  <c r="M137" i="8"/>
  <c r="O138" i="8"/>
  <c r="M139" i="8"/>
  <c r="O140" i="8"/>
  <c r="M141" i="8"/>
  <c r="O142" i="8"/>
  <c r="M143" i="8"/>
  <c r="O144" i="8"/>
  <c r="E145" i="8"/>
  <c r="O162" i="8"/>
  <c r="O152" i="8"/>
  <c r="F163" i="8"/>
  <c r="O159" i="8"/>
  <c r="O157" i="8"/>
  <c r="O155" i="8"/>
  <c r="O161" i="8"/>
  <c r="O154" i="8"/>
  <c r="O160" i="8"/>
  <c r="O158" i="8"/>
  <c r="N154" i="8"/>
  <c r="M155" i="8"/>
  <c r="M27" i="8"/>
  <c r="N28" i="8"/>
  <c r="M29" i="8"/>
  <c r="M31" i="8"/>
  <c r="M33" i="8"/>
  <c r="E37" i="8"/>
  <c r="L43" i="8"/>
  <c r="N45" i="8"/>
  <c r="O46" i="8"/>
  <c r="N47" i="8"/>
  <c r="L48" i="8"/>
  <c r="N49" i="8"/>
  <c r="L50" i="8"/>
  <c r="N51" i="8"/>
  <c r="L52" i="8"/>
  <c r="L54" i="8"/>
  <c r="F55" i="8"/>
  <c r="M61" i="8"/>
  <c r="H62" i="8"/>
  <c r="J127" i="11" s="1"/>
  <c r="N62" i="8"/>
  <c r="O63" i="8"/>
  <c r="L64" i="8"/>
  <c r="O65" i="8"/>
  <c r="M66" i="8"/>
  <c r="O67" i="8"/>
  <c r="M68" i="8"/>
  <c r="O69" i="8"/>
  <c r="M70" i="8"/>
  <c r="M72" i="8"/>
  <c r="C73" i="8"/>
  <c r="H79" i="8"/>
  <c r="L126" i="11" s="1"/>
  <c r="N79" i="8"/>
  <c r="O80" i="8"/>
  <c r="L81" i="8"/>
  <c r="M82" i="8"/>
  <c r="L83" i="8"/>
  <c r="N84" i="8"/>
  <c r="L85" i="8"/>
  <c r="N86" i="8"/>
  <c r="L87" i="8"/>
  <c r="N88" i="8"/>
  <c r="N90" i="8"/>
  <c r="D91" i="8"/>
  <c r="O115" i="8"/>
  <c r="L116" i="8"/>
  <c r="M117" i="8"/>
  <c r="N118" i="8"/>
  <c r="M119" i="8"/>
  <c r="O120" i="8"/>
  <c r="M121" i="8"/>
  <c r="O122" i="8"/>
  <c r="M123" i="8"/>
  <c r="O124" i="8"/>
  <c r="O126" i="8"/>
  <c r="E127" i="8"/>
  <c r="L133" i="8"/>
  <c r="M134" i="8"/>
  <c r="N135" i="8"/>
  <c r="O136" i="8"/>
  <c r="N137" i="8"/>
  <c r="L138" i="8"/>
  <c r="N139" i="8"/>
  <c r="L140" i="8"/>
  <c r="N141" i="8"/>
  <c r="L142" i="8"/>
  <c r="L144" i="8"/>
  <c r="F145" i="8"/>
  <c r="L161" i="8"/>
  <c r="L159" i="8"/>
  <c r="L157" i="8"/>
  <c r="L155" i="8"/>
  <c r="L153" i="8"/>
  <c r="L154" i="8"/>
  <c r="L160" i="8"/>
  <c r="L158" i="8"/>
  <c r="L156" i="8"/>
  <c r="C163" i="8"/>
  <c r="L162" i="8"/>
  <c r="H151" i="8"/>
  <c r="O151" i="8"/>
  <c r="M152" i="8"/>
  <c r="L46" i="8"/>
  <c r="O51" i="8"/>
  <c r="N61" i="8"/>
  <c r="L63" i="8"/>
  <c r="M64" i="8"/>
  <c r="L65" i="8"/>
  <c r="N66" i="8"/>
  <c r="N68" i="8"/>
  <c r="L69" i="8"/>
  <c r="N70" i="8"/>
  <c r="O79" i="8"/>
  <c r="M81" i="8"/>
  <c r="N82" i="8"/>
  <c r="M83" i="8"/>
  <c r="O84" i="8"/>
  <c r="O86" i="8"/>
  <c r="M87" i="8"/>
  <c r="O88" i="8"/>
  <c r="M89" i="8"/>
  <c r="L115" i="8"/>
  <c r="N117" i="8"/>
  <c r="O118" i="8"/>
  <c r="N119" i="8"/>
  <c r="L120" i="8"/>
  <c r="L122" i="8"/>
  <c r="N123" i="8"/>
  <c r="L124" i="8"/>
  <c r="M133" i="8"/>
  <c r="O135" i="8"/>
  <c r="L136" i="8"/>
  <c r="O137" i="8"/>
  <c r="M138" i="8"/>
  <c r="M140" i="8"/>
  <c r="O141" i="8"/>
  <c r="M142" i="8"/>
  <c r="O143" i="8"/>
  <c r="M156" i="8"/>
  <c r="M159" i="8"/>
  <c r="N152" i="8"/>
  <c r="M157" i="8"/>
  <c r="E401" i="8"/>
  <c r="N205" i="8"/>
  <c r="N214" i="8"/>
  <c r="N212" i="8"/>
  <c r="N210" i="8"/>
  <c r="N208" i="8"/>
  <c r="N206" i="8"/>
  <c r="E216" i="8"/>
  <c r="N207" i="8"/>
  <c r="K401" i="8"/>
  <c r="K216" i="8"/>
  <c r="C402" i="8"/>
  <c r="D405" i="8"/>
  <c r="D406" i="8"/>
  <c r="N209" i="8"/>
  <c r="D407" i="8"/>
  <c r="N211" i="8"/>
  <c r="D409" i="8"/>
  <c r="D410" i="8"/>
  <c r="N213" i="8"/>
  <c r="D411" i="8"/>
  <c r="N215" i="8"/>
  <c r="C419" i="8"/>
  <c r="B420" i="8"/>
  <c r="L222" i="8"/>
  <c r="F420" i="8"/>
  <c r="D421" i="8"/>
  <c r="B423" i="8"/>
  <c r="F423" i="8"/>
  <c r="B424" i="8"/>
  <c r="F424" i="8"/>
  <c r="H424" i="8" s="1"/>
  <c r="B427" i="8"/>
  <c r="F427" i="8"/>
  <c r="B428" i="8"/>
  <c r="F428" i="8"/>
  <c r="N231" i="8"/>
  <c r="N232" i="8"/>
  <c r="B234" i="8"/>
  <c r="L241" i="8"/>
  <c r="C437" i="8"/>
  <c r="L250" i="8"/>
  <c r="L248" i="8"/>
  <c r="L246" i="8"/>
  <c r="L244" i="8"/>
  <c r="L242" i="8"/>
  <c r="L240" i="8"/>
  <c r="L251" i="8"/>
  <c r="L249" i="8"/>
  <c r="L247" i="8"/>
  <c r="L245" i="8"/>
  <c r="G437" i="8"/>
  <c r="P241" i="8"/>
  <c r="P242" i="8"/>
  <c r="H240" i="8"/>
  <c r="H154" i="11" s="1"/>
  <c r="P243" i="8"/>
  <c r="D439" i="8"/>
  <c r="B441" i="8"/>
  <c r="F441" i="8"/>
  <c r="B443" i="8"/>
  <c r="F443" i="8"/>
  <c r="B445" i="8"/>
  <c r="F445" i="8"/>
  <c r="B447" i="8"/>
  <c r="F447" i="8"/>
  <c r="B252" i="8"/>
  <c r="D456" i="8"/>
  <c r="B458" i="8"/>
  <c r="F270" i="8"/>
  <c r="O267" i="8"/>
  <c r="F458" i="8"/>
  <c r="O262" i="8"/>
  <c r="E460" i="8"/>
  <c r="L263" i="8"/>
  <c r="O266" i="8"/>
  <c r="E464" i="8"/>
  <c r="L267" i="8"/>
  <c r="M162" i="8"/>
  <c r="D163" i="8"/>
  <c r="L198" i="8"/>
  <c r="L196" i="8"/>
  <c r="L194" i="8"/>
  <c r="L192" i="8"/>
  <c r="L187" i="8"/>
  <c r="L188" i="8"/>
  <c r="L189" i="8"/>
  <c r="L190" i="8"/>
  <c r="N204" i="8"/>
  <c r="D404" i="8"/>
  <c r="E405" i="8"/>
  <c r="M208" i="8"/>
  <c r="E407" i="8"/>
  <c r="M210" i="8"/>
  <c r="E408" i="8"/>
  <c r="O211" i="8"/>
  <c r="E409" i="8"/>
  <c r="M212" i="8"/>
  <c r="O213" i="8"/>
  <c r="E411" i="8"/>
  <c r="M214" i="8"/>
  <c r="E412" i="8"/>
  <c r="K419" i="8"/>
  <c r="K234" i="8"/>
  <c r="C420" i="8"/>
  <c r="E421" i="8"/>
  <c r="C438" i="8"/>
  <c r="G438" i="8"/>
  <c r="C441" i="8"/>
  <c r="K441" i="8"/>
  <c r="C443" i="8"/>
  <c r="K443" i="8"/>
  <c r="C445" i="8"/>
  <c r="K445" i="8"/>
  <c r="C447" i="8"/>
  <c r="K447" i="8"/>
  <c r="C252" i="8"/>
  <c r="O263" i="8"/>
  <c r="E461" i="8"/>
  <c r="C466" i="8"/>
  <c r="E494" i="8"/>
  <c r="M158" i="8"/>
  <c r="M197" i="8"/>
  <c r="M195" i="8"/>
  <c r="M193" i="8"/>
  <c r="M191" i="8"/>
  <c r="D199" i="8"/>
  <c r="M190" i="8"/>
  <c r="M188" i="8"/>
  <c r="O187" i="8"/>
  <c r="M189" i="8"/>
  <c r="L191" i="8"/>
  <c r="M192" i="8"/>
  <c r="L193" i="8"/>
  <c r="M194" i="8"/>
  <c r="L195" i="8"/>
  <c r="M196" i="8"/>
  <c r="L197" i="8"/>
  <c r="M198" i="8"/>
  <c r="E402" i="8"/>
  <c r="O204" i="8"/>
  <c r="C403" i="8"/>
  <c r="G403" i="8"/>
  <c r="E404" i="8"/>
  <c r="F405" i="8"/>
  <c r="B406" i="8"/>
  <c r="F406" i="8"/>
  <c r="B407" i="8"/>
  <c r="B408" i="8"/>
  <c r="F408" i="8"/>
  <c r="F409" i="8"/>
  <c r="B410" i="8"/>
  <c r="F410" i="8"/>
  <c r="B411" i="8"/>
  <c r="B412" i="8"/>
  <c r="F412" i="8"/>
  <c r="D216" i="8"/>
  <c r="D420" i="8"/>
  <c r="E422" i="8"/>
  <c r="K422" i="8"/>
  <c r="C429" i="8"/>
  <c r="M240" i="8"/>
  <c r="M250" i="8"/>
  <c r="M248" i="8"/>
  <c r="M246" i="8"/>
  <c r="M244" i="8"/>
  <c r="M242" i="8"/>
  <c r="D438" i="8"/>
  <c r="M251" i="8"/>
  <c r="M249" i="8"/>
  <c r="M247" i="8"/>
  <c r="M245" i="8"/>
  <c r="M241" i="8"/>
  <c r="H241" i="8"/>
  <c r="H155" i="11" s="1"/>
  <c r="K440" i="8"/>
  <c r="B442" i="8"/>
  <c r="F448" i="8"/>
  <c r="C270" i="8"/>
  <c r="C455" i="8"/>
  <c r="L269" i="8"/>
  <c r="L265" i="8"/>
  <c r="L258" i="8"/>
  <c r="L266" i="8"/>
  <c r="L463" i="8" s="1"/>
  <c r="L262" i="8"/>
  <c r="L259" i="8"/>
  <c r="L260" i="8"/>
  <c r="L268" i="8"/>
  <c r="G455" i="8"/>
  <c r="P258" i="8"/>
  <c r="P259" i="8"/>
  <c r="P261" i="8"/>
  <c r="H258" i="8"/>
  <c r="J154" i="11" s="1"/>
  <c r="K457" i="8"/>
  <c r="C459" i="8"/>
  <c r="C463" i="8"/>
  <c r="B473" i="8"/>
  <c r="B288" i="8"/>
  <c r="F473" i="8"/>
  <c r="O277" i="8"/>
  <c r="O286" i="8"/>
  <c r="O284" i="8"/>
  <c r="O282" i="8"/>
  <c r="O280" i="8"/>
  <c r="O278" i="8"/>
  <c r="O287" i="8"/>
  <c r="O285" i="8"/>
  <c r="O283" i="8"/>
  <c r="O281" i="8"/>
  <c r="F288" i="8"/>
  <c r="O279" i="8"/>
  <c r="O276" i="8"/>
  <c r="C478" i="8"/>
  <c r="M277" i="8"/>
  <c r="M278" i="8"/>
  <c r="K478" i="8"/>
  <c r="C480" i="8"/>
  <c r="K480" i="8"/>
  <c r="E481" i="8"/>
  <c r="C482" i="8"/>
  <c r="K482" i="8"/>
  <c r="C484" i="8"/>
  <c r="K484" i="8"/>
  <c r="C496" i="8"/>
  <c r="M161" i="8"/>
  <c r="M154" i="8"/>
  <c r="N197" i="8"/>
  <c r="N195" i="8"/>
  <c r="N193" i="8"/>
  <c r="N191" i="8"/>
  <c r="E199" i="8"/>
  <c r="N190" i="8"/>
  <c r="N189" i="8"/>
  <c r="H188" i="8"/>
  <c r="O188" i="8"/>
  <c r="H189" i="8"/>
  <c r="O189" i="8"/>
  <c r="O583" i="8" s="1"/>
  <c r="O191" i="8"/>
  <c r="N192" i="8"/>
  <c r="O193" i="8"/>
  <c r="N194" i="8"/>
  <c r="O195" i="8"/>
  <c r="N196" i="8"/>
  <c r="N198" i="8"/>
  <c r="D401" i="8"/>
  <c r="M215" i="8"/>
  <c r="M213" i="8"/>
  <c r="M211" i="8"/>
  <c r="M209" i="8"/>
  <c r="M204" i="8"/>
  <c r="M205" i="8"/>
  <c r="M206" i="8"/>
  <c r="B402" i="8"/>
  <c r="F402" i="8"/>
  <c r="O214" i="8"/>
  <c r="O212" i="8"/>
  <c r="O210" i="8"/>
  <c r="O208" i="8"/>
  <c r="O206" i="8"/>
  <c r="O205" i="8"/>
  <c r="D403" i="8"/>
  <c r="K403" i="8"/>
  <c r="B404" i="8"/>
  <c r="M207" i="8"/>
  <c r="B419" i="8"/>
  <c r="F419" i="8"/>
  <c r="O230" i="8"/>
  <c r="O226" i="8"/>
  <c r="O223" i="8"/>
  <c r="H222" i="8"/>
  <c r="F154" i="11" s="1"/>
  <c r="O231" i="8"/>
  <c r="O227" i="8"/>
  <c r="O224" i="8"/>
  <c r="O233" i="8"/>
  <c r="O229" i="8"/>
  <c r="F234" i="8"/>
  <c r="O232" i="8"/>
  <c r="O228" i="8"/>
  <c r="O225" i="8"/>
  <c r="P222" i="8"/>
  <c r="L223" i="8"/>
  <c r="F422" i="8"/>
  <c r="N225" i="8"/>
  <c r="D425" i="8"/>
  <c r="N224" i="8"/>
  <c r="K425" i="8"/>
  <c r="D426" i="8"/>
  <c r="K426" i="8"/>
  <c r="M230" i="8"/>
  <c r="E428" i="8"/>
  <c r="M231" i="8"/>
  <c r="D429" i="8"/>
  <c r="K429" i="8"/>
  <c r="D430" i="8"/>
  <c r="K430" i="8"/>
  <c r="B437" i="8"/>
  <c r="F437" i="8"/>
  <c r="O251" i="8"/>
  <c r="O249" i="8"/>
  <c r="O247" i="8"/>
  <c r="O245" i="8"/>
  <c r="O240" i="8"/>
  <c r="O241" i="8"/>
  <c r="O250" i="8"/>
  <c r="O248" i="8"/>
  <c r="O246" i="8"/>
  <c r="O244" i="8"/>
  <c r="F252" i="8"/>
  <c r="O243" i="8"/>
  <c r="P240" i="8"/>
  <c r="E440" i="8"/>
  <c r="L243" i="8"/>
  <c r="O259" i="8"/>
  <c r="O456" i="8" s="1"/>
  <c r="P260" i="8"/>
  <c r="L261" i="8"/>
  <c r="C462" i="8"/>
  <c r="D463" i="8"/>
  <c r="E270" i="8"/>
  <c r="D492" i="8"/>
  <c r="N294" i="8"/>
  <c r="M305" i="8"/>
  <c r="M302" i="8"/>
  <c r="M301" i="8"/>
  <c r="M298" i="8"/>
  <c r="M295" i="8"/>
  <c r="E497" i="8"/>
  <c r="K498" i="8"/>
  <c r="E501" i="8"/>
  <c r="E510" i="8"/>
  <c r="N313" i="8"/>
  <c r="K510" i="8"/>
  <c r="C512" i="8"/>
  <c r="G512" i="8"/>
  <c r="K324" i="8"/>
  <c r="B582" i="8"/>
  <c r="F582" i="8"/>
  <c r="E465" i="8"/>
  <c r="B477" i="8"/>
  <c r="L276" i="8"/>
  <c r="F477" i="8"/>
  <c r="B479" i="8"/>
  <c r="F479" i="8"/>
  <c r="B481" i="8"/>
  <c r="F481" i="8"/>
  <c r="B483" i="8"/>
  <c r="F483" i="8"/>
  <c r="B491" i="8"/>
  <c r="B494" i="8"/>
  <c r="F494" i="8"/>
  <c r="O297" i="8"/>
  <c r="O300" i="8"/>
  <c r="E498" i="8"/>
  <c r="O304" i="8"/>
  <c r="O501" i="8" s="1"/>
  <c r="E502" i="8"/>
  <c r="D509" i="8"/>
  <c r="M320" i="8"/>
  <c r="M316" i="8"/>
  <c r="M313" i="8"/>
  <c r="M321" i="8"/>
  <c r="M317" i="8"/>
  <c r="M314" i="8"/>
  <c r="D324" i="8"/>
  <c r="M315" i="8"/>
  <c r="M312" i="8"/>
  <c r="E511" i="8"/>
  <c r="O313" i="8"/>
  <c r="K512" i="8"/>
  <c r="L331" i="8"/>
  <c r="C582" i="8"/>
  <c r="G582" i="8"/>
  <c r="C421" i="8"/>
  <c r="G421" i="8"/>
  <c r="K423" i="8"/>
  <c r="C424" i="8"/>
  <c r="E426" i="8"/>
  <c r="L229" i="8"/>
  <c r="C428" i="8"/>
  <c r="B429" i="8"/>
  <c r="E430" i="8"/>
  <c r="L233" i="8"/>
  <c r="L430" i="8" s="1"/>
  <c r="K438" i="8"/>
  <c r="E439" i="8"/>
  <c r="K439" i="8"/>
  <c r="B440" i="8"/>
  <c r="H243" i="8"/>
  <c r="H157" i="11" s="1"/>
  <c r="F440" i="8"/>
  <c r="N244" i="8"/>
  <c r="D442" i="8"/>
  <c r="N246" i="8"/>
  <c r="D444" i="8"/>
  <c r="D445" i="8"/>
  <c r="N248" i="8"/>
  <c r="D446" i="8"/>
  <c r="N250" i="8"/>
  <c r="D448" i="8"/>
  <c r="D455" i="8"/>
  <c r="M269" i="8"/>
  <c r="D270" i="8"/>
  <c r="M266" i="8"/>
  <c r="M262" i="8"/>
  <c r="M259" i="8"/>
  <c r="M267" i="8"/>
  <c r="M263" i="8"/>
  <c r="M260" i="8"/>
  <c r="E457" i="8"/>
  <c r="C458" i="8"/>
  <c r="G458" i="8"/>
  <c r="D459" i="8"/>
  <c r="K459" i="8"/>
  <c r="B461" i="8"/>
  <c r="F461" i="8"/>
  <c r="M264" i="8"/>
  <c r="M265" i="8"/>
  <c r="K463" i="8"/>
  <c r="B465" i="8"/>
  <c r="F465" i="8"/>
  <c r="M268" i="8"/>
  <c r="N269" i="8"/>
  <c r="L287" i="8"/>
  <c r="C491" i="8"/>
  <c r="L302" i="8"/>
  <c r="L298" i="8"/>
  <c r="L295" i="8"/>
  <c r="L303" i="8"/>
  <c r="L299" i="8"/>
  <c r="L296" i="8"/>
  <c r="L294" i="8"/>
  <c r="G491" i="8"/>
  <c r="P295" i="8"/>
  <c r="P296" i="8"/>
  <c r="H294" i="8"/>
  <c r="N154" i="11" s="1"/>
  <c r="P297" i="8"/>
  <c r="D493" i="8"/>
  <c r="N295" i="8"/>
  <c r="F495" i="8"/>
  <c r="H495" i="8" s="1"/>
  <c r="C500" i="8"/>
  <c r="C306" i="8"/>
  <c r="B511" i="8"/>
  <c r="F511" i="8"/>
  <c r="O321" i="8"/>
  <c r="O317" i="8"/>
  <c r="O320" i="8"/>
  <c r="O316" i="8"/>
  <c r="O314" i="8"/>
  <c r="P315" i="8"/>
  <c r="D513" i="8"/>
  <c r="K513" i="8"/>
  <c r="D514" i="8"/>
  <c r="K514" i="8"/>
  <c r="M318" i="8"/>
  <c r="M319" i="8"/>
  <c r="D517" i="8"/>
  <c r="K517" i="8"/>
  <c r="D518" i="8"/>
  <c r="K518" i="8"/>
  <c r="M322" i="8"/>
  <c r="M323" i="8"/>
  <c r="K581" i="8"/>
  <c r="C583" i="8"/>
  <c r="G583" i="8"/>
  <c r="B199" i="8"/>
  <c r="F199" i="8"/>
  <c r="O190" i="8"/>
  <c r="O198" i="8"/>
  <c r="O196" i="8"/>
  <c r="O194" i="8"/>
  <c r="O192" i="8"/>
  <c r="C216" i="8"/>
  <c r="K402" i="8"/>
  <c r="B403" i="8"/>
  <c r="F403" i="8"/>
  <c r="C404" i="8"/>
  <c r="G404" i="8"/>
  <c r="H404" i="8" s="1"/>
  <c r="C405" i="8"/>
  <c r="C406" i="8"/>
  <c r="K406" i="8"/>
  <c r="K407" i="8"/>
  <c r="C408" i="8"/>
  <c r="K408" i="8"/>
  <c r="C409" i="8"/>
  <c r="C410" i="8"/>
  <c r="K410" i="8"/>
  <c r="K411" i="8"/>
  <c r="C412" i="8"/>
  <c r="K412" i="8"/>
  <c r="E419" i="8"/>
  <c r="N233" i="8"/>
  <c r="N229" i="8"/>
  <c r="N222" i="8"/>
  <c r="N230" i="8"/>
  <c r="N226" i="8"/>
  <c r="N223" i="8"/>
  <c r="L231" i="8"/>
  <c r="L227" i="8"/>
  <c r="L224" i="8"/>
  <c r="G420" i="8"/>
  <c r="P224" i="8"/>
  <c r="P223" i="8"/>
  <c r="D422" i="8"/>
  <c r="E423" i="8"/>
  <c r="L226" i="8"/>
  <c r="D424" i="8"/>
  <c r="C425" i="8"/>
  <c r="E427" i="8"/>
  <c r="L230" i="8"/>
  <c r="N251" i="8"/>
  <c r="N242" i="8"/>
  <c r="E444" i="8"/>
  <c r="E446" i="8"/>
  <c r="E448" i="8"/>
  <c r="K252" i="8"/>
  <c r="E456" i="8"/>
  <c r="N267" i="8"/>
  <c r="N263" i="8"/>
  <c r="N260" i="8"/>
  <c r="K456" i="8"/>
  <c r="B457" i="8"/>
  <c r="F457" i="8"/>
  <c r="O260" i="8"/>
  <c r="N262" i="8"/>
  <c r="D460" i="8"/>
  <c r="K460" i="8"/>
  <c r="B462" i="8"/>
  <c r="F462" i="8"/>
  <c r="N265" i="8"/>
  <c r="N266" i="8"/>
  <c r="D464" i="8"/>
  <c r="K464" i="8"/>
  <c r="B466" i="8"/>
  <c r="O269" i="8"/>
  <c r="E476" i="8"/>
  <c r="K476" i="8"/>
  <c r="F478" i="8"/>
  <c r="B480" i="8"/>
  <c r="E493" i="8"/>
  <c r="N303" i="8"/>
  <c r="N302" i="8"/>
  <c r="N299" i="8"/>
  <c r="N298" i="8"/>
  <c r="N296" i="8"/>
  <c r="N493" i="8" s="1"/>
  <c r="K493" i="8"/>
  <c r="K306" i="8"/>
  <c r="C495" i="8"/>
  <c r="M294" i="8"/>
  <c r="C499" i="8"/>
  <c r="F306" i="8"/>
  <c r="D510" i="8"/>
  <c r="N312" i="8"/>
  <c r="E513" i="8"/>
  <c r="N316" i="8"/>
  <c r="B515" i="8"/>
  <c r="F515" i="8"/>
  <c r="B516" i="8"/>
  <c r="F516" i="8"/>
  <c r="N319" i="8"/>
  <c r="N320" i="8"/>
  <c r="B519" i="8"/>
  <c r="F519" i="8"/>
  <c r="B520" i="8"/>
  <c r="F520" i="8"/>
  <c r="N323" i="8"/>
  <c r="O340" i="8"/>
  <c r="H333" i="8"/>
  <c r="E581" i="8"/>
  <c r="D583" i="8"/>
  <c r="D589" i="8"/>
  <c r="L204" i="8"/>
  <c r="O207" i="8"/>
  <c r="L209" i="8"/>
  <c r="L211" i="8"/>
  <c r="L213" i="8"/>
  <c r="L215" i="8"/>
  <c r="B216" i="8"/>
  <c r="G419" i="8"/>
  <c r="M222" i="8"/>
  <c r="K421" i="8"/>
  <c r="B422" i="8"/>
  <c r="L225" i="8"/>
  <c r="P225" i="8"/>
  <c r="C423" i="8"/>
  <c r="K424" i="8"/>
  <c r="E425" i="8"/>
  <c r="L228" i="8"/>
  <c r="B426" i="8"/>
  <c r="F426" i="8"/>
  <c r="M229" i="8"/>
  <c r="C427" i="8"/>
  <c r="K428" i="8"/>
  <c r="E429" i="8"/>
  <c r="L232" i="8"/>
  <c r="L429" i="8" s="1"/>
  <c r="B430" i="8"/>
  <c r="F430" i="8"/>
  <c r="C234" i="8"/>
  <c r="D437" i="8"/>
  <c r="N240" i="8"/>
  <c r="E438" i="8"/>
  <c r="F439" i="8"/>
  <c r="G440" i="8"/>
  <c r="M243" i="8"/>
  <c r="F442" i="8"/>
  <c r="H442" i="8" s="1"/>
  <c r="N245" i="8"/>
  <c r="D443" i="8"/>
  <c r="B444" i="8"/>
  <c r="N247" i="8"/>
  <c r="F446" i="8"/>
  <c r="N249" i="8"/>
  <c r="D447" i="8"/>
  <c r="B448" i="8"/>
  <c r="D252" i="8"/>
  <c r="E455" i="8"/>
  <c r="K455" i="8"/>
  <c r="K270" i="8"/>
  <c r="O258" i="8"/>
  <c r="B456" i="8"/>
  <c r="F456" i="8"/>
  <c r="C457" i="8"/>
  <c r="G457" i="8"/>
  <c r="D458" i="8"/>
  <c r="N261" i="8"/>
  <c r="E459" i="8"/>
  <c r="F460" i="8"/>
  <c r="N264" i="8"/>
  <c r="D462" i="8"/>
  <c r="K462" i="8"/>
  <c r="E463" i="8"/>
  <c r="B464" i="8"/>
  <c r="F464" i="8"/>
  <c r="C465" i="8"/>
  <c r="N268" i="8"/>
  <c r="D466" i="8"/>
  <c r="K466" i="8"/>
  <c r="D288" i="8"/>
  <c r="K288" i="8"/>
  <c r="B474" i="8"/>
  <c r="F474" i="8"/>
  <c r="C475" i="8"/>
  <c r="G475" i="8"/>
  <c r="M280" i="8"/>
  <c r="D478" i="8"/>
  <c r="L281" i="8"/>
  <c r="M282" i="8"/>
  <c r="D480" i="8"/>
  <c r="L283" i="8"/>
  <c r="M284" i="8"/>
  <c r="M481" i="8" s="1"/>
  <c r="D482" i="8"/>
  <c r="L285" i="8"/>
  <c r="D483" i="8"/>
  <c r="D484" i="8"/>
  <c r="N305" i="8"/>
  <c r="B492" i="8"/>
  <c r="E495" i="8"/>
  <c r="D496" i="8"/>
  <c r="K496" i="8"/>
  <c r="B498" i="8"/>
  <c r="F498" i="8"/>
  <c r="K500" i="8"/>
  <c r="B502" i="8"/>
  <c r="F502" i="8"/>
  <c r="F324" i="8"/>
  <c r="C511" i="8"/>
  <c r="L315" i="8"/>
  <c r="E514" i="8"/>
  <c r="L317" i="8"/>
  <c r="C516" i="8"/>
  <c r="E518" i="8"/>
  <c r="L321" i="8"/>
  <c r="C520" i="8"/>
  <c r="M341" i="8"/>
  <c r="M339" i="8"/>
  <c r="M536" i="8" s="1"/>
  <c r="M337" i="8"/>
  <c r="M335" i="8"/>
  <c r="M330" i="8"/>
  <c r="M331" i="8"/>
  <c r="H332" i="8"/>
  <c r="P332" i="8"/>
  <c r="L334" i="8"/>
  <c r="L531" i="8" s="1"/>
  <c r="N335" i="8"/>
  <c r="L336" i="8"/>
  <c r="N337" i="8"/>
  <c r="L338" i="8"/>
  <c r="N339" i="8"/>
  <c r="L340" i="8"/>
  <c r="F581" i="8"/>
  <c r="E584" i="8"/>
  <c r="K584" i="8"/>
  <c r="B585" i="8"/>
  <c r="F585" i="8"/>
  <c r="B587" i="8"/>
  <c r="F587" i="8"/>
  <c r="B589" i="8"/>
  <c r="F589" i="8"/>
  <c r="B591" i="8"/>
  <c r="F591" i="8"/>
  <c r="G401" i="8"/>
  <c r="K473" i="8"/>
  <c r="L207" i="8"/>
  <c r="D419" i="8"/>
  <c r="E420" i="8"/>
  <c r="K420" i="8"/>
  <c r="B421" i="8"/>
  <c r="F421" i="8"/>
  <c r="C422" i="8"/>
  <c r="G422" i="8"/>
  <c r="M225" i="8"/>
  <c r="D423" i="8"/>
  <c r="F425" i="8"/>
  <c r="M228" i="8"/>
  <c r="M425" i="8" s="1"/>
  <c r="C426" i="8"/>
  <c r="D427" i="8"/>
  <c r="F429" i="8"/>
  <c r="M232" i="8"/>
  <c r="C430" i="8"/>
  <c r="D234" i="8"/>
  <c r="E437" i="8"/>
  <c r="K437" i="8"/>
  <c r="B438" i="8"/>
  <c r="F438" i="8"/>
  <c r="C439" i="8"/>
  <c r="G439" i="8"/>
  <c r="D440" i="8"/>
  <c r="N243" i="8"/>
  <c r="E441" i="8"/>
  <c r="C442" i="8"/>
  <c r="K442" i="8"/>
  <c r="E443" i="8"/>
  <c r="C444" i="8"/>
  <c r="K444" i="8"/>
  <c r="E445" i="8"/>
  <c r="C446" i="8"/>
  <c r="K446" i="8"/>
  <c r="E447" i="8"/>
  <c r="C448" i="8"/>
  <c r="K448" i="8"/>
  <c r="E252" i="8"/>
  <c r="B455" i="8"/>
  <c r="F455" i="8"/>
  <c r="C456" i="8"/>
  <c r="G456" i="8"/>
  <c r="D457" i="8"/>
  <c r="E458" i="8"/>
  <c r="K458" i="8"/>
  <c r="O261" i="8"/>
  <c r="B459" i="8"/>
  <c r="F459" i="8"/>
  <c r="H459" i="8" s="1"/>
  <c r="C460" i="8"/>
  <c r="D461" i="8"/>
  <c r="K461" i="8"/>
  <c r="O264" i="8"/>
  <c r="E462" i="8"/>
  <c r="B463" i="8"/>
  <c r="F463" i="8"/>
  <c r="C464" i="8"/>
  <c r="D465" i="8"/>
  <c r="K465" i="8"/>
  <c r="O268" i="8"/>
  <c r="E466" i="8"/>
  <c r="E473" i="8"/>
  <c r="N287" i="8"/>
  <c r="N285" i="8"/>
  <c r="N283" i="8"/>
  <c r="N281" i="8"/>
  <c r="N276" i="8"/>
  <c r="N277" i="8"/>
  <c r="C474" i="8"/>
  <c r="M276" i="8"/>
  <c r="G474" i="8"/>
  <c r="P277" i="8"/>
  <c r="D475" i="8"/>
  <c r="D476" i="8"/>
  <c r="E477" i="8"/>
  <c r="N280" i="8"/>
  <c r="E479" i="8"/>
  <c r="N282" i="8"/>
  <c r="N284" i="8"/>
  <c r="E483" i="8"/>
  <c r="N286" i="8"/>
  <c r="F491" i="8"/>
  <c r="O305" i="8"/>
  <c r="O301" i="8"/>
  <c r="O294" i="8"/>
  <c r="O302" i="8"/>
  <c r="O298" i="8"/>
  <c r="O295" i="8"/>
  <c r="G492" i="8"/>
  <c r="C493" i="8"/>
  <c r="O296" i="8"/>
  <c r="D494" i="8"/>
  <c r="K494" i="8"/>
  <c r="B495" i="8"/>
  <c r="D497" i="8"/>
  <c r="K497" i="8"/>
  <c r="B499" i="8"/>
  <c r="F499" i="8"/>
  <c r="D501" i="8"/>
  <c r="K501" i="8"/>
  <c r="B306" i="8"/>
  <c r="C509" i="8"/>
  <c r="L323" i="8"/>
  <c r="L319" i="8"/>
  <c r="L312" i="8"/>
  <c r="L320" i="8"/>
  <c r="L316" i="8"/>
  <c r="L313" i="8"/>
  <c r="G509" i="8"/>
  <c r="H509" i="8" s="1"/>
  <c r="P312" i="8"/>
  <c r="P313" i="8"/>
  <c r="G510" i="8"/>
  <c r="K511" i="8"/>
  <c r="B512" i="8"/>
  <c r="F512" i="8"/>
  <c r="C513" i="8"/>
  <c r="E515" i="8"/>
  <c r="L318" i="8"/>
  <c r="K516" i="8"/>
  <c r="C517" i="8"/>
  <c r="E519" i="8"/>
  <c r="L322" i="8"/>
  <c r="N331" i="8"/>
  <c r="N528" i="8" s="1"/>
  <c r="N340" i="8"/>
  <c r="N338" i="8"/>
  <c r="N336" i="8"/>
  <c r="N334" i="8"/>
  <c r="N332" i="8"/>
  <c r="K342" i="8"/>
  <c r="O331" i="8"/>
  <c r="M334" i="8"/>
  <c r="M531" i="8" s="1"/>
  <c r="O335" i="8"/>
  <c r="M336" i="8"/>
  <c r="O337" i="8"/>
  <c r="M338" i="8"/>
  <c r="O339" i="8"/>
  <c r="M340" i="8"/>
  <c r="O341" i="8"/>
  <c r="C586" i="8"/>
  <c r="K586" i="8"/>
  <c r="C588" i="8"/>
  <c r="K588" i="8"/>
  <c r="C590" i="8"/>
  <c r="K590" i="8"/>
  <c r="C592" i="8"/>
  <c r="K592" i="8"/>
  <c r="C473" i="8"/>
  <c r="G473" i="8"/>
  <c r="D474" i="8"/>
  <c r="E475" i="8"/>
  <c r="K475" i="8"/>
  <c r="B476" i="8"/>
  <c r="F476" i="8"/>
  <c r="H476" i="8" s="1"/>
  <c r="L279" i="8"/>
  <c r="P279" i="8"/>
  <c r="C477" i="8"/>
  <c r="K477" i="8"/>
  <c r="E478" i="8"/>
  <c r="M281" i="8"/>
  <c r="C479" i="8"/>
  <c r="K479" i="8"/>
  <c r="E480" i="8"/>
  <c r="M283" i="8"/>
  <c r="C481" i="8"/>
  <c r="K481" i="8"/>
  <c r="E482" i="8"/>
  <c r="M285" i="8"/>
  <c r="C483" i="8"/>
  <c r="K483" i="8"/>
  <c r="E484" i="8"/>
  <c r="M287" i="8"/>
  <c r="C288" i="8"/>
  <c r="D491" i="8"/>
  <c r="E492" i="8"/>
  <c r="K492" i="8"/>
  <c r="B493" i="8"/>
  <c r="F493" i="8"/>
  <c r="C494" i="8"/>
  <c r="G494" i="8"/>
  <c r="M297" i="8"/>
  <c r="D495" i="8"/>
  <c r="K495" i="8"/>
  <c r="E496" i="8"/>
  <c r="F497" i="8"/>
  <c r="M300" i="8"/>
  <c r="C498" i="8"/>
  <c r="N301" i="8"/>
  <c r="D499" i="8"/>
  <c r="K499" i="8"/>
  <c r="E500" i="8"/>
  <c r="B501" i="8"/>
  <c r="F501" i="8"/>
  <c r="M304" i="8"/>
  <c r="C502" i="8"/>
  <c r="D306" i="8"/>
  <c r="E509" i="8"/>
  <c r="K509" i="8"/>
  <c r="O312" i="8"/>
  <c r="F510" i="8"/>
  <c r="G511" i="8"/>
  <c r="N315" i="8"/>
  <c r="B514" i="8"/>
  <c r="C515" i="8"/>
  <c r="N318" i="8"/>
  <c r="D516" i="8"/>
  <c r="O319" i="8"/>
  <c r="E517" i="8"/>
  <c r="B518" i="8"/>
  <c r="F518" i="8"/>
  <c r="C519" i="8"/>
  <c r="N322" i="8"/>
  <c r="N519" i="8" s="1"/>
  <c r="K520" i="8"/>
  <c r="O323" i="8"/>
  <c r="E324" i="8"/>
  <c r="L330" i="8"/>
  <c r="O333" i="8"/>
  <c r="L335" i="8"/>
  <c r="L337" i="8"/>
  <c r="L339" i="8"/>
  <c r="B342" i="8"/>
  <c r="F342" i="8"/>
  <c r="C581" i="8"/>
  <c r="G581" i="8"/>
  <c r="D582" i="8"/>
  <c r="E583" i="8"/>
  <c r="K583" i="8"/>
  <c r="B584" i="8"/>
  <c r="F584" i="8"/>
  <c r="C585" i="8"/>
  <c r="K585" i="8"/>
  <c r="E586" i="8"/>
  <c r="C587" i="8"/>
  <c r="K587" i="8"/>
  <c r="E588" i="8"/>
  <c r="C589" i="8"/>
  <c r="K589" i="8"/>
  <c r="E590" i="8"/>
  <c r="C591" i="8"/>
  <c r="K591" i="8"/>
  <c r="E592" i="8"/>
  <c r="H276" i="8"/>
  <c r="L154" i="11" s="1"/>
  <c r="K474" i="8"/>
  <c r="B475" i="8"/>
  <c r="L278" i="8"/>
  <c r="P278" i="8"/>
  <c r="C476" i="8"/>
  <c r="M279" i="8"/>
  <c r="D477" i="8"/>
  <c r="L280" i="8"/>
  <c r="B478" i="8"/>
  <c r="L282" i="8"/>
  <c r="F480" i="8"/>
  <c r="D481" i="8"/>
  <c r="L284" i="8"/>
  <c r="B482" i="8"/>
  <c r="L286" i="8"/>
  <c r="F484" i="8"/>
  <c r="E491" i="8"/>
  <c r="F492" i="8"/>
  <c r="G493" i="8"/>
  <c r="M296" i="8"/>
  <c r="N297" i="8"/>
  <c r="B496" i="8"/>
  <c r="F496" i="8"/>
  <c r="H496" i="8" s="1"/>
  <c r="M299" i="8"/>
  <c r="C497" i="8"/>
  <c r="N300" i="8"/>
  <c r="D498" i="8"/>
  <c r="B500" i="8"/>
  <c r="F500" i="8"/>
  <c r="M303" i="8"/>
  <c r="C501" i="8"/>
  <c r="N304" i="8"/>
  <c r="D502" i="8"/>
  <c r="K502" i="8"/>
  <c r="E306" i="8"/>
  <c r="B509" i="8"/>
  <c r="C510" i="8"/>
  <c r="D511" i="8"/>
  <c r="N314" i="8"/>
  <c r="E512" i="8"/>
  <c r="O315" i="8"/>
  <c r="B513" i="8"/>
  <c r="F513" i="8"/>
  <c r="C514" i="8"/>
  <c r="N317" i="8"/>
  <c r="D515" i="8"/>
  <c r="K515" i="8"/>
  <c r="O318" i="8"/>
  <c r="E516" i="8"/>
  <c r="F517" i="8"/>
  <c r="N321" i="8"/>
  <c r="D519" i="8"/>
  <c r="K519" i="8"/>
  <c r="O322" i="8"/>
  <c r="E520" i="8"/>
  <c r="B324" i="8"/>
  <c r="H331" i="8"/>
  <c r="O332" i="8"/>
  <c r="L333" i="8"/>
  <c r="P333" i="8"/>
  <c r="O334" i="8"/>
  <c r="O336" i="8"/>
  <c r="O338" i="8"/>
  <c r="C342" i="8"/>
  <c r="D581" i="8"/>
  <c r="E582" i="8"/>
  <c r="K582" i="8"/>
  <c r="B583" i="8"/>
  <c r="C584" i="8"/>
  <c r="G584" i="8"/>
  <c r="D585" i="8"/>
  <c r="B586" i="8"/>
  <c r="F586" i="8"/>
  <c r="D587" i="8"/>
  <c r="B588" i="8"/>
  <c r="F588" i="8"/>
  <c r="B590" i="8"/>
  <c r="F590" i="8"/>
  <c r="D591" i="8"/>
  <c r="B592" i="8"/>
  <c r="F592" i="8"/>
  <c r="H547" i="8" l="1"/>
  <c r="K568" i="8"/>
  <c r="H549" i="8"/>
  <c r="N465" i="8"/>
  <c r="H478" i="8"/>
  <c r="M405" i="8"/>
  <c r="H583" i="8"/>
  <c r="P478" i="8"/>
  <c r="R478" i="8" s="1"/>
  <c r="K566" i="8"/>
  <c r="B567" i="8"/>
  <c r="K564" i="8"/>
  <c r="P545" i="8"/>
  <c r="R545" i="8" s="1"/>
  <c r="G567" i="8"/>
  <c r="K571" i="8"/>
  <c r="G564" i="8"/>
  <c r="F569" i="8"/>
  <c r="D572" i="8"/>
  <c r="B566" i="8"/>
  <c r="D563" i="8"/>
  <c r="D569" i="8"/>
  <c r="H477" i="8"/>
  <c r="O465" i="8"/>
  <c r="N534" i="8"/>
  <c r="M516" i="8"/>
  <c r="N515" i="8"/>
  <c r="O529" i="8"/>
  <c r="M534" i="8"/>
  <c r="O535" i="8"/>
  <c r="O536" i="8"/>
  <c r="L510" i="8"/>
  <c r="M408" i="8"/>
  <c r="M444" i="8"/>
  <c r="M439" i="8"/>
  <c r="M447" i="8"/>
  <c r="C146" i="8"/>
  <c r="M548" i="8"/>
  <c r="O555" i="8"/>
  <c r="H550" i="8"/>
  <c r="O534" i="8"/>
  <c r="N463" i="8"/>
  <c r="H546" i="8"/>
  <c r="Q46" i="8"/>
  <c r="L518" i="8"/>
  <c r="M528" i="8"/>
  <c r="M442" i="8"/>
  <c r="M445" i="8"/>
  <c r="N482" i="8"/>
  <c r="M429" i="8"/>
  <c r="N445" i="8"/>
  <c r="K565" i="8"/>
  <c r="C568" i="8"/>
  <c r="K570" i="8"/>
  <c r="E573" i="8"/>
  <c r="E572" i="8"/>
  <c r="D565" i="8"/>
  <c r="F567" i="8"/>
  <c r="D570" i="8"/>
  <c r="B573" i="8"/>
  <c r="E570" i="8"/>
  <c r="E563" i="8"/>
  <c r="D567" i="8"/>
  <c r="C563" i="8"/>
  <c r="E565" i="8"/>
  <c r="C567" i="8"/>
  <c r="F570" i="8"/>
  <c r="F568" i="8"/>
  <c r="K569" i="8"/>
  <c r="B565" i="8"/>
  <c r="E567" i="8"/>
  <c r="B570" i="8"/>
  <c r="H548" i="8"/>
  <c r="M403" i="8"/>
  <c r="N514" i="8"/>
  <c r="O512" i="8"/>
  <c r="N430" i="8"/>
  <c r="O582" i="8"/>
  <c r="L588" i="8"/>
  <c r="H366" i="8"/>
  <c r="G563" i="8"/>
  <c r="E571" i="8"/>
  <c r="C574" i="8"/>
  <c r="K573" i="8"/>
  <c r="F563" i="8"/>
  <c r="E566" i="8"/>
  <c r="D568" i="8"/>
  <c r="B571" i="8"/>
  <c r="F573" i="8"/>
  <c r="F565" i="8"/>
  <c r="G565" i="8"/>
  <c r="G566" i="8"/>
  <c r="B574" i="8"/>
  <c r="K563" i="8"/>
  <c r="B564" i="8"/>
  <c r="C573" i="8"/>
  <c r="B563" i="8"/>
  <c r="C566" i="8"/>
  <c r="E568" i="8"/>
  <c r="O424" i="8"/>
  <c r="C539" i="8"/>
  <c r="N501" i="8"/>
  <c r="F539" i="8"/>
  <c r="N536" i="8"/>
  <c r="O448" i="8"/>
  <c r="E485" i="8"/>
  <c r="K92" i="8"/>
  <c r="Q97" i="8"/>
  <c r="L554" i="8"/>
  <c r="O546" i="8"/>
  <c r="M551" i="8"/>
  <c r="O547" i="8"/>
  <c r="D557" i="8"/>
  <c r="M550" i="8"/>
  <c r="M546" i="8"/>
  <c r="O553" i="8"/>
  <c r="N556" i="8"/>
  <c r="N545" i="8"/>
  <c r="O549" i="8"/>
  <c r="C557" i="8"/>
  <c r="K557" i="8"/>
  <c r="E569" i="8"/>
  <c r="C572" i="8"/>
  <c r="K574" i="8"/>
  <c r="E574" i="8"/>
  <c r="C571" i="8"/>
  <c r="C564" i="8"/>
  <c r="B569" i="8"/>
  <c r="F571" i="8"/>
  <c r="D564" i="8"/>
  <c r="F566" i="8"/>
  <c r="D573" i="8"/>
  <c r="P586" i="8"/>
  <c r="B568" i="8"/>
  <c r="D566" i="8"/>
  <c r="R388" i="8"/>
  <c r="P585" i="8"/>
  <c r="M556" i="8"/>
  <c r="F572" i="8"/>
  <c r="D574" i="8"/>
  <c r="N549" i="8"/>
  <c r="C570" i="8"/>
  <c r="K572" i="8"/>
  <c r="G568" i="8"/>
  <c r="H568" i="8" s="1"/>
  <c r="K567" i="8"/>
  <c r="E564" i="8"/>
  <c r="F564" i="8"/>
  <c r="B572" i="8"/>
  <c r="C569" i="8"/>
  <c r="D571" i="8"/>
  <c r="F574" i="8"/>
  <c r="C565" i="8"/>
  <c r="H585" i="8"/>
  <c r="H586" i="8"/>
  <c r="N555" i="8"/>
  <c r="O551" i="8"/>
  <c r="M533" i="8"/>
  <c r="L533" i="8"/>
  <c r="M479" i="8"/>
  <c r="N420" i="8"/>
  <c r="L474" i="8"/>
  <c r="O554" i="8"/>
  <c r="L555" i="8"/>
  <c r="L549" i="8"/>
  <c r="N546" i="8"/>
  <c r="L550" i="8"/>
  <c r="L534" i="8"/>
  <c r="O530" i="8"/>
  <c r="E290" i="8"/>
  <c r="N457" i="8"/>
  <c r="N439" i="8"/>
  <c r="N423" i="8"/>
  <c r="L500" i="8"/>
  <c r="N591" i="8"/>
  <c r="L591" i="8"/>
  <c r="N429" i="8"/>
  <c r="L407" i="8"/>
  <c r="P527" i="8"/>
  <c r="R527" i="8" s="1"/>
  <c r="L511" i="8"/>
  <c r="E344" i="8"/>
  <c r="L461" i="8"/>
  <c r="M553" i="8"/>
  <c r="P548" i="8"/>
  <c r="L553" i="8"/>
  <c r="O548" i="8"/>
  <c r="M552" i="8"/>
  <c r="M554" i="8"/>
  <c r="P547" i="8"/>
  <c r="N552" i="8"/>
  <c r="N550" i="8"/>
  <c r="N551" i="8"/>
  <c r="F557" i="8"/>
  <c r="B557" i="8"/>
  <c r="O545" i="8"/>
  <c r="M555" i="8"/>
  <c r="H401" i="8"/>
  <c r="N502" i="8"/>
  <c r="L552" i="8"/>
  <c r="M549" i="8"/>
  <c r="P549" i="8"/>
  <c r="N547" i="8"/>
  <c r="L545" i="8"/>
  <c r="H531" i="8"/>
  <c r="O532" i="8"/>
  <c r="N532" i="8"/>
  <c r="N460" i="8"/>
  <c r="L528" i="8"/>
  <c r="O405" i="8"/>
  <c r="H405" i="8"/>
  <c r="M587" i="8"/>
  <c r="L547" i="8"/>
  <c r="O556" i="8"/>
  <c r="O552" i="8"/>
  <c r="L548" i="8"/>
  <c r="L551" i="8"/>
  <c r="N548" i="8"/>
  <c r="L556" i="8"/>
  <c r="N554" i="8"/>
  <c r="E557" i="8"/>
  <c r="N553" i="8"/>
  <c r="L546" i="8"/>
  <c r="P550" i="8"/>
  <c r="P546" i="8"/>
  <c r="M547" i="8"/>
  <c r="L483" i="8"/>
  <c r="B539" i="8"/>
  <c r="H402" i="8"/>
  <c r="C147" i="8"/>
  <c r="M592" i="8"/>
  <c r="H529" i="8"/>
  <c r="N537" i="8"/>
  <c r="L420" i="8"/>
  <c r="P514" i="8"/>
  <c r="R514" i="8" s="1"/>
  <c r="H169" i="8"/>
  <c r="L530" i="8"/>
  <c r="L527" i="8"/>
  <c r="H473" i="8"/>
  <c r="N531" i="8"/>
  <c r="L408" i="8"/>
  <c r="L423" i="8"/>
  <c r="N584" i="8"/>
  <c r="D200" i="8"/>
  <c r="Q137" i="8"/>
  <c r="O462" i="8"/>
  <c r="N425" i="8"/>
  <c r="H460" i="8"/>
  <c r="L492" i="8"/>
  <c r="N441" i="8"/>
  <c r="O483" i="8"/>
  <c r="N405" i="8"/>
  <c r="O419" i="8"/>
  <c r="O531" i="8"/>
  <c r="M496" i="8"/>
  <c r="H423" i="8"/>
  <c r="Q63" i="8"/>
  <c r="N444" i="8"/>
  <c r="L412" i="8"/>
  <c r="O404" i="8"/>
  <c r="N459" i="8"/>
  <c r="N447" i="8"/>
  <c r="M495" i="8"/>
  <c r="O444" i="8"/>
  <c r="O423" i="8"/>
  <c r="O402" i="8"/>
  <c r="L465" i="8"/>
  <c r="M591" i="8"/>
  <c r="H371" i="8"/>
  <c r="R349" i="8"/>
  <c r="O533" i="8"/>
  <c r="K539" i="8"/>
  <c r="N442" i="8"/>
  <c r="Q316" i="8"/>
  <c r="O420" i="8"/>
  <c r="O478" i="8"/>
  <c r="L536" i="8"/>
  <c r="L532" i="8"/>
  <c r="O538" i="8"/>
  <c r="O528" i="8"/>
  <c r="N535" i="8"/>
  <c r="N479" i="8"/>
  <c r="M500" i="8"/>
  <c r="N497" i="8"/>
  <c r="N512" i="8"/>
  <c r="M501" i="8"/>
  <c r="M537" i="8"/>
  <c r="L537" i="8"/>
  <c r="L514" i="8"/>
  <c r="N458" i="8"/>
  <c r="N495" i="8"/>
  <c r="L421" i="8"/>
  <c r="M520" i="8"/>
  <c r="Q317" i="8"/>
  <c r="L499" i="8"/>
  <c r="M465" i="8"/>
  <c r="M462" i="8"/>
  <c r="M428" i="8"/>
  <c r="O428" i="8"/>
  <c r="M446" i="8"/>
  <c r="M441" i="8"/>
  <c r="L438" i="8"/>
  <c r="N409" i="8"/>
  <c r="B467" i="8"/>
  <c r="P442" i="8"/>
  <c r="R442" i="8" s="1"/>
  <c r="N582" i="8"/>
  <c r="H528" i="8"/>
  <c r="L497" i="8"/>
  <c r="O412" i="8"/>
  <c r="L405" i="8"/>
  <c r="N590" i="8"/>
  <c r="P582" i="8"/>
  <c r="R582" i="8" s="1"/>
  <c r="M421" i="8"/>
  <c r="H171" i="8"/>
  <c r="P402" i="8"/>
  <c r="R402" i="8" s="1"/>
  <c r="N455" i="8"/>
  <c r="C181" i="8"/>
  <c r="C182" i="8" s="1"/>
  <c r="H530" i="8"/>
  <c r="O527" i="8"/>
  <c r="O589" i="8"/>
  <c r="R348" i="8"/>
  <c r="N533" i="8"/>
  <c r="L513" i="8"/>
  <c r="M527" i="8"/>
  <c r="M538" i="8"/>
  <c r="O537" i="8"/>
  <c r="M457" i="8"/>
  <c r="M459" i="8"/>
  <c r="R331" i="8"/>
  <c r="M529" i="8"/>
  <c r="K164" i="8"/>
  <c r="E539" i="8"/>
  <c r="P495" i="8"/>
  <c r="R495" i="8" s="1"/>
  <c r="P473" i="8"/>
  <c r="R473" i="8" s="1"/>
  <c r="P477" i="8"/>
  <c r="R477" i="8" s="1"/>
  <c r="P531" i="8"/>
  <c r="H173" i="8"/>
  <c r="F362" i="8"/>
  <c r="K378" i="8"/>
  <c r="P532" i="8"/>
  <c r="N527" i="8"/>
  <c r="M532" i="8"/>
  <c r="M463" i="8"/>
  <c r="O497" i="8"/>
  <c r="O409" i="8"/>
  <c r="O459" i="8"/>
  <c r="Q64" i="8"/>
  <c r="M424" i="8"/>
  <c r="L538" i="8"/>
  <c r="N538" i="8"/>
  <c r="O500" i="8"/>
  <c r="O496" i="8"/>
  <c r="M455" i="8"/>
  <c r="D539" i="8"/>
  <c r="N530" i="8"/>
  <c r="E181" i="8"/>
  <c r="E182" i="8" s="1"/>
  <c r="R353" i="8"/>
  <c r="H368" i="8"/>
  <c r="H494" i="8"/>
  <c r="M535" i="8"/>
  <c r="L517" i="8"/>
  <c r="L535" i="8"/>
  <c r="P530" i="8"/>
  <c r="R530" i="8" s="1"/>
  <c r="N529" i="8"/>
  <c r="N483" i="8"/>
  <c r="M422" i="8"/>
  <c r="P529" i="8"/>
  <c r="R529" i="8" s="1"/>
  <c r="N517" i="8"/>
  <c r="O180" i="8"/>
  <c r="N492" i="8"/>
  <c r="L495" i="8"/>
  <c r="H582" i="8"/>
  <c r="M510" i="8"/>
  <c r="L458" i="8"/>
  <c r="O427" i="8"/>
  <c r="R441" i="8"/>
  <c r="O410" i="8"/>
  <c r="H441" i="8"/>
  <c r="Q135" i="8"/>
  <c r="F129" i="8"/>
  <c r="N456" i="8"/>
  <c r="L409" i="8"/>
  <c r="K128" i="8"/>
  <c r="L529" i="8"/>
  <c r="M530" i="8"/>
  <c r="L502" i="8"/>
  <c r="O439" i="8"/>
  <c r="C111" i="8"/>
  <c r="M584" i="8"/>
  <c r="D397" i="8"/>
  <c r="L582" i="8"/>
  <c r="Q388" i="8"/>
  <c r="B361" i="8"/>
  <c r="Q348" i="8"/>
  <c r="H170" i="8"/>
  <c r="K361" i="8"/>
  <c r="Q7" i="8"/>
  <c r="R227" i="8"/>
  <c r="P424" i="8"/>
  <c r="O591" i="8"/>
  <c r="R335" i="8"/>
  <c r="P109" i="8"/>
  <c r="R109" i="8" s="1"/>
  <c r="O457" i="8"/>
  <c r="O172" i="8"/>
  <c r="O422" i="8"/>
  <c r="N179" i="8"/>
  <c r="N411" i="8"/>
  <c r="P423" i="8"/>
  <c r="D343" i="8"/>
  <c r="H511" i="8"/>
  <c r="M515" i="8"/>
  <c r="O510" i="8"/>
  <c r="N410" i="8"/>
  <c r="N403" i="8"/>
  <c r="Q330" i="8"/>
  <c r="L494" i="8"/>
  <c r="L585" i="8"/>
  <c r="L586" i="8"/>
  <c r="P366" i="8"/>
  <c r="R366" i="8" s="1"/>
  <c r="R316" i="8"/>
  <c r="P513" i="8"/>
  <c r="H513" i="8"/>
  <c r="O515" i="8"/>
  <c r="N498" i="8"/>
  <c r="O495" i="8"/>
  <c r="N513" i="8"/>
  <c r="K593" i="8"/>
  <c r="N443" i="8"/>
  <c r="M511" i="8"/>
  <c r="O494" i="8"/>
  <c r="R330" i="8"/>
  <c r="M499" i="8"/>
  <c r="M412" i="8"/>
  <c r="O177" i="8"/>
  <c r="O173" i="8"/>
  <c r="N173" i="8"/>
  <c r="M180" i="8"/>
  <c r="M176" i="8"/>
  <c r="M171" i="8"/>
  <c r="L176" i="8"/>
  <c r="M423" i="8"/>
  <c r="C57" i="8"/>
  <c r="P459" i="8"/>
  <c r="P496" i="8"/>
  <c r="H406" i="8"/>
  <c r="M494" i="8"/>
  <c r="L519" i="8"/>
  <c r="L515" i="8"/>
  <c r="O499" i="8"/>
  <c r="N461" i="8"/>
  <c r="N446" i="8"/>
  <c r="N520" i="8"/>
  <c r="B20" i="8"/>
  <c r="M519" i="8"/>
  <c r="O511" i="8"/>
  <c r="O518" i="8"/>
  <c r="M427" i="8"/>
  <c r="O429" i="8"/>
  <c r="L456" i="8"/>
  <c r="L462" i="8"/>
  <c r="L170" i="8"/>
  <c r="N412" i="8"/>
  <c r="N406" i="8"/>
  <c r="D75" i="8"/>
  <c r="E431" i="8"/>
  <c r="Q152" i="8"/>
  <c r="N438" i="8"/>
  <c r="Q45" i="8"/>
  <c r="R7" i="8"/>
  <c r="K146" i="8"/>
  <c r="R208" i="8"/>
  <c r="P405" i="8"/>
  <c r="P460" i="8"/>
  <c r="Q62" i="8"/>
  <c r="P403" i="8"/>
  <c r="C56" i="8"/>
  <c r="N377" i="8"/>
  <c r="F361" i="8"/>
  <c r="Q353" i="8"/>
  <c r="P406" i="8"/>
  <c r="D181" i="8"/>
  <c r="D182" i="8" s="1"/>
  <c r="P491" i="8"/>
  <c r="R491" i="8" s="1"/>
  <c r="F181" i="8"/>
  <c r="B181" i="8"/>
  <c r="B182" i="8" s="1"/>
  <c r="H370" i="8"/>
  <c r="K181" i="8"/>
  <c r="K182" i="8" s="1"/>
  <c r="H367" i="8"/>
  <c r="H369" i="8"/>
  <c r="Q389" i="8"/>
  <c r="R389" i="8"/>
  <c r="C397" i="8"/>
  <c r="D378" i="8"/>
  <c r="E378" i="8"/>
  <c r="C378" i="8"/>
  <c r="H581" i="8"/>
  <c r="P368" i="8"/>
  <c r="N368" i="8"/>
  <c r="P369" i="8"/>
  <c r="L369" i="8"/>
  <c r="O174" i="8"/>
  <c r="M513" i="8"/>
  <c r="N510" i="8"/>
  <c r="N176" i="8"/>
  <c r="N171" i="8"/>
  <c r="N175" i="8"/>
  <c r="L179" i="8"/>
  <c r="L175" i="8"/>
  <c r="O169" i="8"/>
  <c r="M173" i="8"/>
  <c r="O460" i="8"/>
  <c r="M407" i="8"/>
  <c r="L178" i="8"/>
  <c r="O463" i="8"/>
  <c r="L446" i="8"/>
  <c r="L441" i="8"/>
  <c r="N428" i="8"/>
  <c r="Q81" i="8"/>
  <c r="R115" i="8"/>
  <c r="K20" i="8"/>
  <c r="K56" i="8"/>
  <c r="M369" i="8"/>
  <c r="L374" i="8"/>
  <c r="N370" i="8"/>
  <c r="N374" i="8"/>
  <c r="L367" i="8"/>
  <c r="L564" i="8" s="1"/>
  <c r="N369" i="8"/>
  <c r="M372" i="8"/>
  <c r="M376" i="8"/>
  <c r="N376" i="8"/>
  <c r="O369" i="8"/>
  <c r="O368" i="8"/>
  <c r="O374" i="8"/>
  <c r="O376" i="8"/>
  <c r="N373" i="8"/>
  <c r="L373" i="8"/>
  <c r="O371" i="8"/>
  <c r="O568" i="8" s="1"/>
  <c r="M366" i="8"/>
  <c r="O492" i="8"/>
  <c r="M484" i="8"/>
  <c r="M480" i="8"/>
  <c r="N481" i="8"/>
  <c r="L424" i="8"/>
  <c r="O176" i="8"/>
  <c r="N466" i="8"/>
  <c r="M514" i="8"/>
  <c r="M517" i="8"/>
  <c r="N180" i="8"/>
  <c r="O175" i="8"/>
  <c r="N172" i="8"/>
  <c r="N177" i="8"/>
  <c r="O480" i="8"/>
  <c r="M178" i="8"/>
  <c r="M174" i="8"/>
  <c r="M170" i="8"/>
  <c r="M175" i="8"/>
  <c r="L172" i="8"/>
  <c r="L169" i="8"/>
  <c r="L180" i="8"/>
  <c r="L460" i="8"/>
  <c r="O464" i="8"/>
  <c r="Q115" i="8"/>
  <c r="Q9" i="8"/>
  <c r="R9" i="8"/>
  <c r="C110" i="8"/>
  <c r="L370" i="8"/>
  <c r="N375" i="8"/>
  <c r="L366" i="8"/>
  <c r="L371" i="8"/>
  <c r="L375" i="8"/>
  <c r="P367" i="8"/>
  <c r="R387" i="8"/>
  <c r="O373" i="8"/>
  <c r="O377" i="8"/>
  <c r="P370" i="8"/>
  <c r="M371" i="8"/>
  <c r="N371" i="8"/>
  <c r="M377" i="8"/>
  <c r="P371" i="8"/>
  <c r="B378" i="8"/>
  <c r="O366" i="8"/>
  <c r="O375" i="8"/>
  <c r="N366" i="8"/>
  <c r="M373" i="8"/>
  <c r="N477" i="8"/>
  <c r="H422" i="8"/>
  <c r="H493" i="8"/>
  <c r="L475" i="8"/>
  <c r="O502" i="8"/>
  <c r="N484" i="8"/>
  <c r="N427" i="8"/>
  <c r="O519" i="8"/>
  <c r="L479" i="8"/>
  <c r="L476" i="8"/>
  <c r="B593" i="8"/>
  <c r="O587" i="8"/>
  <c r="H457" i="8"/>
  <c r="N592" i="8"/>
  <c r="N462" i="8"/>
  <c r="O178" i="8"/>
  <c r="L496" i="8"/>
  <c r="N178" i="8"/>
  <c r="N174" i="8"/>
  <c r="E200" i="8"/>
  <c r="M475" i="8"/>
  <c r="L177" i="8"/>
  <c r="L173" i="8"/>
  <c r="M177" i="8"/>
  <c r="L171" i="8"/>
  <c r="L174" i="8"/>
  <c r="L464" i="8"/>
  <c r="Q136" i="8"/>
  <c r="K74" i="8"/>
  <c r="N475" i="8"/>
  <c r="L372" i="8"/>
  <c r="L376" i="8"/>
  <c r="M367" i="8"/>
  <c r="N372" i="8"/>
  <c r="N569" i="8" s="1"/>
  <c r="L377" i="8"/>
  <c r="L574" i="8" s="1"/>
  <c r="M368" i="8"/>
  <c r="M565" i="8" s="1"/>
  <c r="M370" i="8"/>
  <c r="M374" i="8"/>
  <c r="O370" i="8"/>
  <c r="O367" i="8"/>
  <c r="L368" i="8"/>
  <c r="L565" i="8" s="1"/>
  <c r="O372" i="8"/>
  <c r="M375" i="8"/>
  <c r="P360" i="8"/>
  <c r="C362" i="8"/>
  <c r="N367" i="8"/>
  <c r="F378" i="8"/>
  <c r="C361" i="8"/>
  <c r="L360" i="8"/>
  <c r="O360" i="8"/>
  <c r="Q188" i="8"/>
  <c r="O170" i="8"/>
  <c r="M172" i="8"/>
  <c r="K38" i="8"/>
  <c r="P174" i="8"/>
  <c r="N586" i="8"/>
  <c r="L587" i="8"/>
  <c r="M396" i="8"/>
  <c r="M583" i="8"/>
  <c r="M589" i="8"/>
  <c r="E397" i="8"/>
  <c r="Q351" i="8"/>
  <c r="R351" i="8"/>
  <c r="M179" i="8"/>
  <c r="P169" i="8"/>
  <c r="R169" i="8" s="1"/>
  <c r="P171" i="8"/>
  <c r="R171" i="8" s="1"/>
  <c r="N170" i="8"/>
  <c r="N396" i="8"/>
  <c r="P173" i="8"/>
  <c r="Q335" i="8"/>
  <c r="H439" i="8"/>
  <c r="Q189" i="8"/>
  <c r="O171" i="8"/>
  <c r="M169" i="8"/>
  <c r="P172" i="8"/>
  <c r="R172" i="8" s="1"/>
  <c r="N169" i="8"/>
  <c r="N589" i="8"/>
  <c r="D361" i="8"/>
  <c r="D362" i="8"/>
  <c r="Q387" i="8"/>
  <c r="R350" i="8"/>
  <c r="Q350" i="8"/>
  <c r="E361" i="8"/>
  <c r="E362" i="8"/>
  <c r="O179" i="8"/>
  <c r="P170" i="8"/>
  <c r="R170" i="8" s="1"/>
  <c r="M588" i="8"/>
  <c r="M360" i="8"/>
  <c r="R352" i="8"/>
  <c r="Q352" i="8"/>
  <c r="Q334" i="8"/>
  <c r="R334" i="8"/>
  <c r="Q349" i="8"/>
  <c r="N360" i="8"/>
  <c r="Q386" i="8"/>
  <c r="R386" i="8"/>
  <c r="O396" i="8"/>
  <c r="R384" i="8"/>
  <c r="P396" i="8"/>
  <c r="Q384" i="8"/>
  <c r="N583" i="8"/>
  <c r="L396" i="8"/>
  <c r="L397" i="8" s="1"/>
  <c r="Q385" i="8"/>
  <c r="R385" i="8"/>
  <c r="F397" i="8"/>
  <c r="D344" i="8"/>
  <c r="P511" i="8"/>
  <c r="R511" i="8" s="1"/>
  <c r="F111" i="8"/>
  <c r="O109" i="8"/>
  <c r="L109" i="8"/>
  <c r="L111" i="8" s="1"/>
  <c r="Q208" i="8"/>
  <c r="Q262" i="8"/>
  <c r="R262" i="8"/>
  <c r="R299" i="8"/>
  <c r="Q299" i="8"/>
  <c r="B110" i="8"/>
  <c r="K110" i="8"/>
  <c r="H174" i="8"/>
  <c r="H172" i="8"/>
  <c r="F200" i="8"/>
  <c r="F110" i="8"/>
  <c r="O406" i="8"/>
  <c r="L501" i="8"/>
  <c r="M109" i="8"/>
  <c r="Q298" i="8"/>
  <c r="R298" i="8"/>
  <c r="Q244" i="8"/>
  <c r="R244" i="8"/>
  <c r="Q263" i="8"/>
  <c r="R263" i="8"/>
  <c r="Q98" i="8"/>
  <c r="Q280" i="8"/>
  <c r="R280" i="8"/>
  <c r="E110" i="8"/>
  <c r="E111" i="8"/>
  <c r="P342" i="8"/>
  <c r="M430" i="8"/>
  <c r="Q100" i="8"/>
  <c r="R100" i="8"/>
  <c r="R101" i="8"/>
  <c r="Q101" i="8"/>
  <c r="R245" i="8"/>
  <c r="Q245" i="8"/>
  <c r="R99" i="8"/>
  <c r="Q99" i="8"/>
  <c r="Q281" i="8"/>
  <c r="R281" i="8"/>
  <c r="Q209" i="8"/>
  <c r="N109" i="8"/>
  <c r="C521" i="8"/>
  <c r="D110" i="8"/>
  <c r="D111" i="8"/>
  <c r="R226" i="8"/>
  <c r="Q226" i="8"/>
  <c r="Q227" i="8"/>
  <c r="Q294" i="8"/>
  <c r="M483" i="8"/>
  <c r="M458" i="8"/>
  <c r="E236" i="8"/>
  <c r="N424" i="8"/>
  <c r="H419" i="8"/>
  <c r="M420" i="8"/>
  <c r="F218" i="8"/>
  <c r="F413" i="8"/>
  <c r="L411" i="8"/>
  <c r="L403" i="8"/>
  <c r="Q47" i="8"/>
  <c r="R47" i="8"/>
  <c r="Q83" i="8"/>
  <c r="R83" i="8"/>
  <c r="Q119" i="8"/>
  <c r="R119" i="8"/>
  <c r="Q65" i="8"/>
  <c r="R65" i="8"/>
  <c r="Q29" i="8"/>
  <c r="R29" i="8"/>
  <c r="Q155" i="8"/>
  <c r="L589" i="8"/>
  <c r="N494" i="8"/>
  <c r="O498" i="8"/>
  <c r="O461" i="8"/>
  <c r="H440" i="8"/>
  <c r="L422" i="8"/>
  <c r="N499" i="8"/>
  <c r="L428" i="8"/>
  <c r="M466" i="8"/>
  <c r="O445" i="8"/>
  <c r="O477" i="8"/>
  <c r="L459" i="8"/>
  <c r="M448" i="8"/>
  <c r="M443" i="8"/>
  <c r="M411" i="8"/>
  <c r="L498" i="8"/>
  <c r="N476" i="8"/>
  <c r="M127" i="8"/>
  <c r="L583" i="8"/>
  <c r="N518" i="8"/>
  <c r="O516" i="8"/>
  <c r="L520" i="8"/>
  <c r="O493" i="8"/>
  <c r="L512" i="8"/>
  <c r="L592" i="8"/>
  <c r="N588" i="8"/>
  <c r="N500" i="8"/>
  <c r="N448" i="8"/>
  <c r="H420" i="8"/>
  <c r="O517" i="8"/>
  <c r="O430" i="8"/>
  <c r="M402" i="8"/>
  <c r="M410" i="8"/>
  <c r="L445" i="8"/>
  <c r="N511" i="8"/>
  <c r="H584" i="8"/>
  <c r="L477" i="8"/>
  <c r="O520" i="8"/>
  <c r="H474" i="8"/>
  <c r="H456" i="8"/>
  <c r="L478" i="8"/>
  <c r="O584" i="8"/>
  <c r="M582" i="8"/>
  <c r="N464" i="8"/>
  <c r="L427" i="8"/>
  <c r="H458" i="8"/>
  <c r="N587" i="8"/>
  <c r="O438" i="8"/>
  <c r="M474" i="8"/>
  <c r="O484" i="8"/>
  <c r="N402" i="8"/>
  <c r="R137" i="8"/>
  <c r="O585" i="8"/>
  <c r="N199" i="8"/>
  <c r="N585" i="8"/>
  <c r="M590" i="8"/>
  <c r="M586" i="8"/>
  <c r="M199" i="8"/>
  <c r="M585" i="8"/>
  <c r="L590" i="8"/>
  <c r="L584" i="8"/>
  <c r="M163" i="8"/>
  <c r="L163" i="8"/>
  <c r="L165" i="8" s="1"/>
  <c r="O513" i="8"/>
  <c r="O514" i="8"/>
  <c r="N145" i="8"/>
  <c r="N516" i="8"/>
  <c r="M512" i="8"/>
  <c r="M518" i="8"/>
  <c r="L516" i="8"/>
  <c r="M492" i="8"/>
  <c r="N496" i="8"/>
  <c r="M493" i="8"/>
  <c r="M498" i="8"/>
  <c r="M497" i="8"/>
  <c r="M502" i="8"/>
  <c r="L493" i="8"/>
  <c r="O482" i="8"/>
  <c r="M476" i="8"/>
  <c r="N480" i="8"/>
  <c r="L482" i="8"/>
  <c r="M477" i="8"/>
  <c r="O481" i="8"/>
  <c r="L481" i="8"/>
  <c r="M482" i="8"/>
  <c r="M478" i="8"/>
  <c r="N474" i="8"/>
  <c r="H475" i="8"/>
  <c r="L484" i="8"/>
  <c r="O475" i="8"/>
  <c r="Q80" i="8"/>
  <c r="O474" i="8"/>
  <c r="O476" i="8"/>
  <c r="O479" i="8"/>
  <c r="N478" i="8"/>
  <c r="L480" i="8"/>
  <c r="L91" i="8"/>
  <c r="L93" i="8" s="1"/>
  <c r="O458" i="8"/>
  <c r="O466" i="8"/>
  <c r="M460" i="8"/>
  <c r="M464" i="8"/>
  <c r="M461" i="8"/>
  <c r="M456" i="8"/>
  <c r="L466" i="8"/>
  <c r="L457" i="8"/>
  <c r="O442" i="8"/>
  <c r="L444" i="8"/>
  <c r="L440" i="8"/>
  <c r="O447" i="8"/>
  <c r="M438" i="8"/>
  <c r="N55" i="8"/>
  <c r="O440" i="8"/>
  <c r="N440" i="8"/>
  <c r="O441" i="8"/>
  <c r="Q441" i="8" s="1"/>
  <c r="L448" i="8"/>
  <c r="L443" i="8"/>
  <c r="O446" i="8"/>
  <c r="O443" i="8"/>
  <c r="M440" i="8"/>
  <c r="L442" i="8"/>
  <c r="L439" i="8"/>
  <c r="L447" i="8"/>
  <c r="N426" i="8"/>
  <c r="L426" i="8"/>
  <c r="N421" i="8"/>
  <c r="N422" i="8"/>
  <c r="O426" i="8"/>
  <c r="O425" i="8"/>
  <c r="O421" i="8"/>
  <c r="M37" i="8"/>
  <c r="M426" i="8"/>
  <c r="L425" i="8"/>
  <c r="L37" i="8"/>
  <c r="O411" i="8"/>
  <c r="M409" i="8"/>
  <c r="M19" i="8"/>
  <c r="N408" i="8"/>
  <c r="N407" i="8"/>
  <c r="O403" i="8"/>
  <c r="L19" i="8"/>
  <c r="L21" i="8" s="1"/>
  <c r="L404" i="8"/>
  <c r="M404" i="8"/>
  <c r="O407" i="8"/>
  <c r="L402" i="8"/>
  <c r="O408" i="8"/>
  <c r="N404" i="8"/>
  <c r="M406" i="8"/>
  <c r="L406" i="8"/>
  <c r="L410" i="8"/>
  <c r="P583" i="8"/>
  <c r="B521" i="8"/>
  <c r="B325" i="8"/>
  <c r="F343" i="8"/>
  <c r="F344" i="8"/>
  <c r="C485" i="8"/>
  <c r="C289" i="8"/>
  <c r="C290" i="8"/>
  <c r="H510" i="8"/>
  <c r="P474" i="8"/>
  <c r="R277" i="8"/>
  <c r="Q277" i="8"/>
  <c r="L401" i="8"/>
  <c r="L216" i="8"/>
  <c r="N342" i="8"/>
  <c r="K449" i="8"/>
  <c r="K253" i="8"/>
  <c r="P421" i="8"/>
  <c r="Q224" i="8"/>
  <c r="R224" i="8"/>
  <c r="N419" i="8"/>
  <c r="N234" i="8"/>
  <c r="L491" i="8"/>
  <c r="L306" i="8"/>
  <c r="D467" i="8"/>
  <c r="D272" i="8"/>
  <c r="D271" i="8"/>
  <c r="F593" i="8"/>
  <c r="D521" i="8"/>
  <c r="D325" i="8"/>
  <c r="D326" i="8"/>
  <c r="O592" i="8"/>
  <c r="O588" i="8"/>
  <c r="E467" i="8"/>
  <c r="E271" i="8"/>
  <c r="E272" i="8"/>
  <c r="P457" i="8"/>
  <c r="R260" i="8"/>
  <c r="Q260" i="8"/>
  <c r="P437" i="8"/>
  <c r="P252" i="8"/>
  <c r="R240" i="8"/>
  <c r="Q240" i="8"/>
  <c r="O437" i="8"/>
  <c r="O252" i="8"/>
  <c r="P419" i="8"/>
  <c r="P234" i="8"/>
  <c r="R222" i="8"/>
  <c r="Q222" i="8"/>
  <c r="F235" i="8"/>
  <c r="F431" i="8"/>
  <c r="F236" i="8"/>
  <c r="F485" i="8"/>
  <c r="F289" i="8"/>
  <c r="F290" i="8"/>
  <c r="B485" i="8"/>
  <c r="B289" i="8"/>
  <c r="P456" i="8"/>
  <c r="Q259" i="8"/>
  <c r="R259" i="8"/>
  <c r="L455" i="8"/>
  <c r="L270" i="8"/>
  <c r="C467" i="8"/>
  <c r="C272" i="8"/>
  <c r="C271" i="8"/>
  <c r="D413" i="8"/>
  <c r="D218" i="8"/>
  <c r="D217" i="8"/>
  <c r="H403" i="8"/>
  <c r="H438" i="8"/>
  <c r="N401" i="8"/>
  <c r="N216" i="8"/>
  <c r="L199" i="8"/>
  <c r="L200" i="8" s="1"/>
  <c r="M270" i="8"/>
  <c r="P438" i="8"/>
  <c r="R241" i="8"/>
  <c r="Q241" i="8"/>
  <c r="M145" i="8"/>
  <c r="L127" i="8"/>
  <c r="Q154" i="8"/>
  <c r="R154" i="8"/>
  <c r="C164" i="8"/>
  <c r="C165" i="8"/>
  <c r="D92" i="8"/>
  <c r="D93" i="8"/>
  <c r="F56" i="8"/>
  <c r="F57" i="8"/>
  <c r="E38" i="8"/>
  <c r="E39" i="8"/>
  <c r="O145" i="8"/>
  <c r="C92" i="8"/>
  <c r="C93" i="8"/>
  <c r="F74" i="8"/>
  <c r="P73" i="8" s="1"/>
  <c r="F75" i="8"/>
  <c r="E56" i="8"/>
  <c r="E57" i="8"/>
  <c r="O55" i="8"/>
  <c r="N163" i="8"/>
  <c r="E165" i="8"/>
  <c r="E164" i="8"/>
  <c r="O73" i="8"/>
  <c r="R28" i="8"/>
  <c r="Q28" i="8"/>
  <c r="B92" i="8"/>
  <c r="C39" i="8"/>
  <c r="C38" i="8"/>
  <c r="Q27" i="8"/>
  <c r="R27" i="8"/>
  <c r="M55" i="8"/>
  <c r="O37" i="8"/>
  <c r="O19" i="8"/>
  <c r="B343" i="8"/>
  <c r="E325" i="8"/>
  <c r="E521" i="8"/>
  <c r="E326" i="8"/>
  <c r="D503" i="8"/>
  <c r="D307" i="8"/>
  <c r="D308" i="8"/>
  <c r="P476" i="8"/>
  <c r="Q279" i="8"/>
  <c r="R279" i="8"/>
  <c r="K343" i="8"/>
  <c r="P510" i="8"/>
  <c r="Q313" i="8"/>
  <c r="R313" i="8"/>
  <c r="M342" i="8"/>
  <c r="K485" i="8"/>
  <c r="K289" i="8"/>
  <c r="O455" i="8"/>
  <c r="O270" i="8"/>
  <c r="D253" i="8"/>
  <c r="D449" i="8"/>
  <c r="D254" i="8"/>
  <c r="C431" i="8"/>
  <c r="C235" i="8"/>
  <c r="C236" i="8"/>
  <c r="B217" i="8"/>
  <c r="B413" i="8"/>
  <c r="E593" i="8"/>
  <c r="E289" i="8"/>
  <c r="N509" i="8"/>
  <c r="N324" i="8"/>
  <c r="M491" i="8"/>
  <c r="M306" i="8"/>
  <c r="P404" i="8"/>
  <c r="R207" i="8"/>
  <c r="Q207" i="8"/>
  <c r="P493" i="8"/>
  <c r="Q296" i="8"/>
  <c r="R296" i="8"/>
  <c r="M581" i="8"/>
  <c r="L473" i="8"/>
  <c r="L288" i="8"/>
  <c r="O342" i="8"/>
  <c r="H512" i="8"/>
  <c r="C326" i="8"/>
  <c r="P455" i="8"/>
  <c r="P270" i="8"/>
  <c r="R258" i="8"/>
  <c r="Q258" i="8"/>
  <c r="M252" i="8"/>
  <c r="M437" i="8"/>
  <c r="R190" i="8"/>
  <c r="Q190" i="8"/>
  <c r="P288" i="8"/>
  <c r="B271" i="8"/>
  <c r="K235" i="8"/>
  <c r="K431" i="8"/>
  <c r="D164" i="8"/>
  <c r="D165" i="8"/>
  <c r="F467" i="8"/>
  <c r="F468" i="8" s="1"/>
  <c r="F271" i="8"/>
  <c r="F272" i="8"/>
  <c r="R243" i="8"/>
  <c r="Q243" i="8"/>
  <c r="P440" i="8"/>
  <c r="H437" i="8"/>
  <c r="E235" i="8"/>
  <c r="O91" i="8"/>
  <c r="N73" i="8"/>
  <c r="Q133" i="8"/>
  <c r="R133" i="8"/>
  <c r="Q116" i="8"/>
  <c r="R116" i="8"/>
  <c r="N91" i="8"/>
  <c r="F165" i="8"/>
  <c r="F164" i="8"/>
  <c r="B164" i="8"/>
  <c r="D128" i="8"/>
  <c r="D129" i="8"/>
  <c r="R82" i="8"/>
  <c r="Q82" i="8"/>
  <c r="D38" i="8"/>
  <c r="D39" i="8"/>
  <c r="D147" i="8"/>
  <c r="D146" i="8"/>
  <c r="F93" i="8"/>
  <c r="F92" i="8"/>
  <c r="P91" i="8" s="1"/>
  <c r="B128" i="8"/>
  <c r="B74" i="8"/>
  <c r="F20" i="8"/>
  <c r="F21" i="8"/>
  <c r="N19" i="8"/>
  <c r="C20" i="8"/>
  <c r="C21" i="8"/>
  <c r="B146" i="8"/>
  <c r="E21" i="8"/>
  <c r="E20" i="8"/>
  <c r="Q10" i="8"/>
  <c r="R10" i="8"/>
  <c r="E92" i="8"/>
  <c r="R26" i="8"/>
  <c r="Q26" i="8"/>
  <c r="D57" i="8"/>
  <c r="D56" i="8"/>
  <c r="F39" i="8"/>
  <c r="F38" i="8"/>
  <c r="D593" i="8"/>
  <c r="R333" i="8"/>
  <c r="Q333" i="8"/>
  <c r="E308" i="8"/>
  <c r="E503" i="8"/>
  <c r="E307" i="8"/>
  <c r="P475" i="8"/>
  <c r="Q278" i="8"/>
  <c r="R278" i="8"/>
  <c r="O509" i="8"/>
  <c r="O324" i="8"/>
  <c r="P509" i="8"/>
  <c r="P324" i="8"/>
  <c r="Q312" i="8"/>
  <c r="R312" i="8"/>
  <c r="N473" i="8"/>
  <c r="N288" i="8"/>
  <c r="E449" i="8"/>
  <c r="E254" i="8"/>
  <c r="E253" i="8"/>
  <c r="O581" i="8"/>
  <c r="D485" i="8"/>
  <c r="D290" i="8"/>
  <c r="D289" i="8"/>
  <c r="K271" i="8"/>
  <c r="K467" i="8"/>
  <c r="P420" i="8"/>
  <c r="R223" i="8"/>
  <c r="Q223" i="8"/>
  <c r="C413" i="8"/>
  <c r="C218" i="8"/>
  <c r="C217" i="8"/>
  <c r="P512" i="8"/>
  <c r="R315" i="8"/>
  <c r="Q315" i="8"/>
  <c r="C503" i="8"/>
  <c r="C307" i="8"/>
  <c r="C308" i="8"/>
  <c r="P492" i="8"/>
  <c r="R295" i="8"/>
  <c r="Q295" i="8"/>
  <c r="H421" i="8"/>
  <c r="M509" i="8"/>
  <c r="M324" i="8"/>
  <c r="O590" i="8"/>
  <c r="O586" i="8"/>
  <c r="E343" i="8"/>
  <c r="Q331" i="8"/>
  <c r="Q314" i="8"/>
  <c r="N491" i="8"/>
  <c r="N306" i="8"/>
  <c r="F449" i="8"/>
  <c r="F254" i="8"/>
  <c r="F253" i="8"/>
  <c r="O473" i="8"/>
  <c r="O288" i="8"/>
  <c r="H455" i="8"/>
  <c r="O234" i="8"/>
  <c r="Q206" i="8"/>
  <c r="N270" i="8"/>
  <c r="F217" i="8"/>
  <c r="P306" i="8"/>
  <c r="B449" i="8"/>
  <c r="B253" i="8"/>
  <c r="L437" i="8"/>
  <c r="L252" i="8"/>
  <c r="B431" i="8"/>
  <c r="B235" i="8"/>
  <c r="L419" i="8"/>
  <c r="L234" i="8"/>
  <c r="E413" i="8"/>
  <c r="E217" i="8"/>
  <c r="E218" i="8"/>
  <c r="R153" i="8"/>
  <c r="Q153" i="8"/>
  <c r="F146" i="8"/>
  <c r="P145" i="8" s="1"/>
  <c r="F147" i="8"/>
  <c r="L145" i="8"/>
  <c r="Q43" i="8"/>
  <c r="P55" i="8"/>
  <c r="R43" i="8"/>
  <c r="C200" i="8"/>
  <c r="E147" i="8"/>
  <c r="E146" i="8"/>
  <c r="R134" i="8"/>
  <c r="Q134" i="8"/>
  <c r="N127" i="8"/>
  <c r="Q79" i="8"/>
  <c r="R61" i="8"/>
  <c r="Q61" i="8"/>
  <c r="R44" i="8"/>
  <c r="Q44" i="8"/>
  <c r="C129" i="8"/>
  <c r="C128" i="8"/>
  <c r="E75" i="8"/>
  <c r="E74" i="8"/>
  <c r="E93" i="8"/>
  <c r="P37" i="8"/>
  <c r="R25" i="8"/>
  <c r="Q25" i="8"/>
  <c r="B38" i="8"/>
  <c r="R8" i="8"/>
  <c r="Q8" i="8"/>
  <c r="C344" i="8"/>
  <c r="C343" i="8"/>
  <c r="C593" i="8"/>
  <c r="P584" i="8"/>
  <c r="L342" i="8"/>
  <c r="L509" i="8"/>
  <c r="L324" i="8"/>
  <c r="B503" i="8"/>
  <c r="B307" i="8"/>
  <c r="H492" i="8"/>
  <c r="O491" i="8"/>
  <c r="O306" i="8"/>
  <c r="M473" i="8"/>
  <c r="M288" i="8"/>
  <c r="D431" i="8"/>
  <c r="D236" i="8"/>
  <c r="D235" i="8"/>
  <c r="R332" i="8"/>
  <c r="Q332" i="8"/>
  <c r="F521" i="8"/>
  <c r="F522" i="8" s="1"/>
  <c r="F326" i="8"/>
  <c r="F325" i="8"/>
  <c r="N437" i="8"/>
  <c r="N252" i="8"/>
  <c r="Q225" i="8"/>
  <c r="R225" i="8"/>
  <c r="P422" i="8"/>
  <c r="M234" i="8"/>
  <c r="M419" i="8"/>
  <c r="Q204" i="8"/>
  <c r="P401" i="8"/>
  <c r="R204" i="8"/>
  <c r="P216" i="8"/>
  <c r="L581" i="8"/>
  <c r="N581" i="8"/>
  <c r="C325" i="8"/>
  <c r="F503" i="8"/>
  <c r="F308" i="8"/>
  <c r="F307" i="8"/>
  <c r="K503" i="8"/>
  <c r="K307" i="8"/>
  <c r="P494" i="8"/>
  <c r="R297" i="8"/>
  <c r="Q297" i="8"/>
  <c r="H491" i="8"/>
  <c r="P581" i="8"/>
  <c r="K521" i="8"/>
  <c r="K325" i="8"/>
  <c r="M401" i="8"/>
  <c r="M216" i="8"/>
  <c r="P458" i="8"/>
  <c r="R261" i="8"/>
  <c r="Q261" i="8"/>
  <c r="O401" i="8"/>
  <c r="O216" i="8"/>
  <c r="O199" i="8"/>
  <c r="Q276" i="8"/>
  <c r="C449" i="8"/>
  <c r="C253" i="8"/>
  <c r="C254" i="8"/>
  <c r="P199" i="8"/>
  <c r="Q187" i="8"/>
  <c r="R187" i="8"/>
  <c r="P439" i="8"/>
  <c r="Q242" i="8"/>
  <c r="R242" i="8"/>
  <c r="Q205" i="8"/>
  <c r="K413" i="8"/>
  <c r="K217" i="8"/>
  <c r="O163" i="8"/>
  <c r="Q151" i="8"/>
  <c r="E128" i="8"/>
  <c r="E129" i="8"/>
  <c r="O127" i="8"/>
  <c r="C74" i="8"/>
  <c r="C75" i="8"/>
  <c r="M73" i="8"/>
  <c r="L55" i="8"/>
  <c r="R117" i="8"/>
  <c r="Q117" i="8"/>
  <c r="M91" i="8"/>
  <c r="L73" i="8"/>
  <c r="N37" i="8"/>
  <c r="R118" i="8"/>
  <c r="Q118" i="8"/>
  <c r="F128" i="8"/>
  <c r="P127" i="8" s="1"/>
  <c r="L39" i="8"/>
  <c r="D21" i="8"/>
  <c r="D20" i="8"/>
  <c r="B56" i="8"/>
  <c r="D74" i="8"/>
  <c r="F450" i="8" l="1"/>
  <c r="Q473" i="8"/>
  <c r="K522" i="8"/>
  <c r="K468" i="8"/>
  <c r="Q478" i="8"/>
  <c r="Q545" i="8"/>
  <c r="K414" i="8"/>
  <c r="K504" i="8"/>
  <c r="K432" i="8"/>
  <c r="K450" i="8"/>
  <c r="K486" i="8"/>
  <c r="H567" i="8"/>
  <c r="D559" i="8"/>
  <c r="L570" i="8"/>
  <c r="N567" i="8"/>
  <c r="E414" i="8"/>
  <c r="Q514" i="8"/>
  <c r="O569" i="8"/>
  <c r="L572" i="8"/>
  <c r="B504" i="8"/>
  <c r="B432" i="8"/>
  <c r="B450" i="8"/>
  <c r="B486" i="8"/>
  <c r="C594" i="8"/>
  <c r="F432" i="8"/>
  <c r="B414" i="8"/>
  <c r="B522" i="8"/>
  <c r="C541" i="8"/>
  <c r="Q529" i="8"/>
  <c r="H566" i="8"/>
  <c r="L573" i="8"/>
  <c r="O567" i="8"/>
  <c r="Q173" i="8"/>
  <c r="M564" i="8"/>
  <c r="H564" i="8"/>
  <c r="H563" i="8"/>
  <c r="Q442" i="8"/>
  <c r="R173" i="8"/>
  <c r="O181" i="8"/>
  <c r="F183" i="8"/>
  <c r="C559" i="8"/>
  <c r="O539" i="8"/>
  <c r="C183" i="8"/>
  <c r="M572" i="8"/>
  <c r="P361" i="8"/>
  <c r="L569" i="8"/>
  <c r="C575" i="8"/>
  <c r="C576" i="8" s="1"/>
  <c r="Q495" i="8"/>
  <c r="P110" i="8"/>
  <c r="L539" i="8"/>
  <c r="L541" i="8" s="1"/>
  <c r="M571" i="8"/>
  <c r="M574" i="8"/>
  <c r="O574" i="8"/>
  <c r="L567" i="8"/>
  <c r="N181" i="8"/>
  <c r="N182" i="8" s="1"/>
  <c r="N573" i="8"/>
  <c r="P111" i="8"/>
  <c r="Q402" i="8"/>
  <c r="Q477" i="8"/>
  <c r="O200" i="8"/>
  <c r="Q527" i="8"/>
  <c r="Q491" i="8"/>
  <c r="D486" i="8"/>
  <c r="E450" i="8"/>
  <c r="F486" i="8"/>
  <c r="N56" i="8"/>
  <c r="Q172" i="8"/>
  <c r="M567" i="8"/>
  <c r="O571" i="8"/>
  <c r="Q582" i="8"/>
  <c r="M570" i="8"/>
  <c r="M568" i="8"/>
  <c r="L563" i="8"/>
  <c r="N539" i="8"/>
  <c r="Q511" i="8"/>
  <c r="F575" i="8"/>
  <c r="F576" i="8" s="1"/>
  <c r="O566" i="8"/>
  <c r="D450" i="8"/>
  <c r="C486" i="8"/>
  <c r="N397" i="8"/>
  <c r="Q366" i="8"/>
  <c r="O563" i="8"/>
  <c r="N568" i="8"/>
  <c r="O570" i="8"/>
  <c r="L568" i="8"/>
  <c r="M573" i="8"/>
  <c r="N571" i="8"/>
  <c r="Q169" i="8"/>
  <c r="N565" i="8"/>
  <c r="E379" i="8"/>
  <c r="E575" i="8"/>
  <c r="P563" i="8"/>
  <c r="R563" i="8" s="1"/>
  <c r="E540" i="8"/>
  <c r="B468" i="8"/>
  <c r="E558" i="8"/>
  <c r="F540" i="8"/>
  <c r="H565" i="8"/>
  <c r="E433" i="8"/>
  <c r="D432" i="8"/>
  <c r="C468" i="8"/>
  <c r="D522" i="8"/>
  <c r="D468" i="8"/>
  <c r="C522" i="8"/>
  <c r="O564" i="8"/>
  <c r="B379" i="8"/>
  <c r="B575" i="8"/>
  <c r="B576" i="8" s="1"/>
  <c r="O565" i="8"/>
  <c r="M569" i="8"/>
  <c r="P565" i="8"/>
  <c r="R565" i="8" s="1"/>
  <c r="D379" i="8"/>
  <c r="D575" i="8"/>
  <c r="D576" i="8" s="1"/>
  <c r="N574" i="8"/>
  <c r="E432" i="8"/>
  <c r="K379" i="8"/>
  <c r="K575" i="8"/>
  <c r="K576" i="8" s="1"/>
  <c r="K540" i="8"/>
  <c r="B540" i="8"/>
  <c r="E486" i="8"/>
  <c r="C450" i="8"/>
  <c r="C432" i="8"/>
  <c r="E522" i="8"/>
  <c r="D414" i="8"/>
  <c r="E468" i="8"/>
  <c r="M165" i="8"/>
  <c r="F415" i="8"/>
  <c r="F414" i="8"/>
  <c r="Q170" i="8"/>
  <c r="M181" i="8"/>
  <c r="N563" i="8"/>
  <c r="P568" i="8"/>
  <c r="P567" i="8"/>
  <c r="P564" i="8"/>
  <c r="N572" i="8"/>
  <c r="N570" i="8"/>
  <c r="N566" i="8"/>
  <c r="L571" i="8"/>
  <c r="L566" i="8"/>
  <c r="D540" i="8"/>
  <c r="B558" i="8"/>
  <c r="Q585" i="8"/>
  <c r="R585" i="8"/>
  <c r="R586" i="8"/>
  <c r="Q586" i="8"/>
  <c r="K558" i="8"/>
  <c r="D558" i="8"/>
  <c r="C540" i="8"/>
  <c r="C414" i="8"/>
  <c r="N564" i="8"/>
  <c r="O572" i="8"/>
  <c r="M563" i="8"/>
  <c r="O573" i="8"/>
  <c r="M566" i="8"/>
  <c r="P566" i="8"/>
  <c r="R566" i="8" s="1"/>
  <c r="Q403" i="8"/>
  <c r="F558" i="8"/>
  <c r="Q530" i="8"/>
  <c r="C558" i="8"/>
  <c r="R546" i="8"/>
  <c r="Q546" i="8"/>
  <c r="E559" i="8"/>
  <c r="F559" i="8"/>
  <c r="R547" i="8"/>
  <c r="Q547" i="8"/>
  <c r="R403" i="8"/>
  <c r="M539" i="8"/>
  <c r="F182" i="8"/>
  <c r="O557" i="8"/>
  <c r="R550" i="8"/>
  <c r="Q550" i="8"/>
  <c r="Q548" i="8"/>
  <c r="R548" i="8"/>
  <c r="N557" i="8"/>
  <c r="Q109" i="8"/>
  <c r="M557" i="8"/>
  <c r="L557" i="8"/>
  <c r="L181" i="8"/>
  <c r="L183" i="8" s="1"/>
  <c r="E380" i="8"/>
  <c r="R360" i="8"/>
  <c r="R549" i="8"/>
  <c r="Q549" i="8"/>
  <c r="D183" i="8"/>
  <c r="E183" i="8"/>
  <c r="N146" i="8"/>
  <c r="O397" i="8"/>
  <c r="O362" i="8"/>
  <c r="P539" i="8"/>
  <c r="L362" i="8"/>
  <c r="R528" i="8"/>
  <c r="Q528" i="8"/>
  <c r="Q459" i="8"/>
  <c r="R459" i="8"/>
  <c r="Q513" i="8"/>
  <c r="R513" i="8"/>
  <c r="R532" i="8"/>
  <c r="Q532" i="8"/>
  <c r="R405" i="8"/>
  <c r="Q405" i="8"/>
  <c r="R531" i="8"/>
  <c r="Q531" i="8"/>
  <c r="E541" i="8"/>
  <c r="F541" i="8"/>
  <c r="Q423" i="8"/>
  <c r="R423" i="8"/>
  <c r="R342" i="8"/>
  <c r="R460" i="8"/>
  <c r="Q460" i="8"/>
  <c r="D541" i="8"/>
  <c r="D380" i="8"/>
  <c r="Q406" i="8"/>
  <c r="R406" i="8"/>
  <c r="R496" i="8"/>
  <c r="Q496" i="8"/>
  <c r="R424" i="8"/>
  <c r="Q424" i="8"/>
  <c r="C379" i="8"/>
  <c r="N378" i="8"/>
  <c r="R371" i="8"/>
  <c r="Q371" i="8"/>
  <c r="R370" i="8"/>
  <c r="Q370" i="8"/>
  <c r="R367" i="8"/>
  <c r="Q367" i="8"/>
  <c r="M378" i="8"/>
  <c r="R368" i="8"/>
  <c r="Q368" i="8"/>
  <c r="C380" i="8"/>
  <c r="F380" i="8"/>
  <c r="F379" i="8"/>
  <c r="O378" i="8"/>
  <c r="P362" i="8"/>
  <c r="L378" i="8"/>
  <c r="P378" i="8"/>
  <c r="Q369" i="8"/>
  <c r="R369" i="8"/>
  <c r="Q360" i="8"/>
  <c r="O361" i="8"/>
  <c r="M361" i="8"/>
  <c r="M362" i="8"/>
  <c r="L361" i="8"/>
  <c r="N362" i="8"/>
  <c r="N361" i="8"/>
  <c r="Q396" i="8"/>
  <c r="P397" i="8"/>
  <c r="M397" i="8"/>
  <c r="C523" i="8"/>
  <c r="L110" i="8"/>
  <c r="M21" i="8"/>
  <c r="N111" i="8"/>
  <c r="N110" i="8"/>
  <c r="M110" i="8"/>
  <c r="M111" i="8"/>
  <c r="O110" i="8"/>
  <c r="Q171" i="8"/>
  <c r="O111" i="8"/>
  <c r="R174" i="8"/>
  <c r="Q174" i="8"/>
  <c r="P181" i="8"/>
  <c r="P182" i="8" s="1"/>
  <c r="Q11" i="8"/>
  <c r="R11" i="8"/>
  <c r="M164" i="8"/>
  <c r="Q191" i="8"/>
  <c r="R191" i="8"/>
  <c r="Q192" i="8"/>
  <c r="R192" i="8"/>
  <c r="R30" i="8"/>
  <c r="Q30" i="8"/>
  <c r="Q120" i="8"/>
  <c r="R120" i="8"/>
  <c r="Q156" i="8"/>
  <c r="R156" i="8"/>
  <c r="P163" i="8"/>
  <c r="P164" i="8" s="1"/>
  <c r="R48" i="8"/>
  <c r="Q48" i="8"/>
  <c r="R12" i="8"/>
  <c r="Q12" i="8"/>
  <c r="P19" i="8"/>
  <c r="Q19" i="8" s="1"/>
  <c r="Q138" i="8"/>
  <c r="R138" i="8"/>
  <c r="Q84" i="8"/>
  <c r="R84" i="8"/>
  <c r="Q66" i="8"/>
  <c r="R66" i="8"/>
  <c r="M128" i="8"/>
  <c r="M38" i="8"/>
  <c r="N200" i="8"/>
  <c r="L38" i="8"/>
  <c r="M39" i="8"/>
  <c r="M20" i="8"/>
  <c r="P92" i="8"/>
  <c r="Q91" i="8"/>
  <c r="P93" i="8"/>
  <c r="R91" i="8"/>
  <c r="N39" i="8"/>
  <c r="N38" i="8"/>
  <c r="O413" i="8"/>
  <c r="O218" i="8"/>
  <c r="O217" i="8"/>
  <c r="R458" i="8"/>
  <c r="Q458" i="8"/>
  <c r="M431" i="8"/>
  <c r="M236" i="8"/>
  <c r="M235" i="8"/>
  <c r="N449" i="8"/>
  <c r="N254" i="8"/>
  <c r="N253" i="8"/>
  <c r="F523" i="8"/>
  <c r="L344" i="8"/>
  <c r="L343" i="8"/>
  <c r="R584" i="8"/>
  <c r="Q584" i="8"/>
  <c r="P39" i="8"/>
  <c r="R37" i="8"/>
  <c r="P38" i="8"/>
  <c r="Q37" i="8"/>
  <c r="N129" i="8"/>
  <c r="N128" i="8"/>
  <c r="E415" i="8"/>
  <c r="N467" i="8"/>
  <c r="N271" i="8"/>
  <c r="N272" i="8"/>
  <c r="O431" i="8"/>
  <c r="O235" i="8"/>
  <c r="O236" i="8"/>
  <c r="C415" i="8"/>
  <c r="D487" i="8"/>
  <c r="O521" i="8"/>
  <c r="O326" i="8"/>
  <c r="O325" i="8"/>
  <c r="R475" i="8"/>
  <c r="Q475" i="8"/>
  <c r="D594" i="8"/>
  <c r="O93" i="8"/>
  <c r="O92" i="8"/>
  <c r="P485" i="8"/>
  <c r="P289" i="8"/>
  <c r="R288" i="8"/>
  <c r="P290" i="8"/>
  <c r="Q288" i="8"/>
  <c r="M449" i="8"/>
  <c r="M254" i="8"/>
  <c r="M253" i="8"/>
  <c r="Q455" i="8"/>
  <c r="R455" i="8"/>
  <c r="M593" i="8"/>
  <c r="N521" i="8"/>
  <c r="N326" i="8"/>
  <c r="N325" i="8"/>
  <c r="D451" i="8"/>
  <c r="E523" i="8"/>
  <c r="O20" i="8"/>
  <c r="O21" i="8"/>
  <c r="L129" i="8"/>
  <c r="L128" i="8"/>
  <c r="Q438" i="8"/>
  <c r="R438" i="8"/>
  <c r="C469" i="8"/>
  <c r="F433" i="8"/>
  <c r="P431" i="8"/>
  <c r="P235" i="8"/>
  <c r="R234" i="8"/>
  <c r="Q234" i="8"/>
  <c r="P236" i="8"/>
  <c r="D469" i="8"/>
  <c r="M129" i="8"/>
  <c r="L75" i="8"/>
  <c r="L74" i="8"/>
  <c r="L57" i="8"/>
  <c r="L56" i="8"/>
  <c r="O129" i="8"/>
  <c r="O128" i="8"/>
  <c r="O165" i="8"/>
  <c r="O164" i="8"/>
  <c r="R439" i="8"/>
  <c r="Q439" i="8"/>
  <c r="C451" i="8"/>
  <c r="M413" i="8"/>
  <c r="M414" i="8" s="1"/>
  <c r="M218" i="8"/>
  <c r="M217" i="8"/>
  <c r="P593" i="8"/>
  <c r="L593" i="8"/>
  <c r="L594" i="8" s="1"/>
  <c r="R401" i="8"/>
  <c r="Q401" i="8"/>
  <c r="R422" i="8"/>
  <c r="Q422" i="8"/>
  <c r="O503" i="8"/>
  <c r="O308" i="8"/>
  <c r="O307" i="8"/>
  <c r="P129" i="8"/>
  <c r="R127" i="8"/>
  <c r="P128" i="8"/>
  <c r="Q127" i="8"/>
  <c r="L146" i="8"/>
  <c r="L147" i="8"/>
  <c r="L431" i="8"/>
  <c r="L236" i="8"/>
  <c r="L235" i="8"/>
  <c r="L449" i="8"/>
  <c r="L253" i="8"/>
  <c r="L254" i="8"/>
  <c r="P503" i="8"/>
  <c r="P307" i="8"/>
  <c r="Q306" i="8"/>
  <c r="P308" i="8"/>
  <c r="R306" i="8"/>
  <c r="Q512" i="8"/>
  <c r="R512" i="8"/>
  <c r="O593" i="8"/>
  <c r="E451" i="8"/>
  <c r="N93" i="8"/>
  <c r="N92" i="8"/>
  <c r="R440" i="8"/>
  <c r="Q440" i="8"/>
  <c r="O344" i="8"/>
  <c r="O343" i="8"/>
  <c r="R404" i="8"/>
  <c r="Q404" i="8"/>
  <c r="E594" i="8"/>
  <c r="O39" i="8"/>
  <c r="O38" i="8"/>
  <c r="N164" i="8"/>
  <c r="N165" i="8"/>
  <c r="O147" i="8"/>
  <c r="O146" i="8"/>
  <c r="M147" i="8"/>
  <c r="M146" i="8"/>
  <c r="M467" i="8"/>
  <c r="M272" i="8"/>
  <c r="M271" i="8"/>
  <c r="D415" i="8"/>
  <c r="L467" i="8"/>
  <c r="L272" i="8"/>
  <c r="L271" i="8"/>
  <c r="Q456" i="8"/>
  <c r="R456" i="8"/>
  <c r="R419" i="8"/>
  <c r="Q419" i="8"/>
  <c r="E469" i="8"/>
  <c r="F594" i="8"/>
  <c r="L503" i="8"/>
  <c r="L307" i="8"/>
  <c r="L308" i="8"/>
  <c r="P344" i="8"/>
  <c r="M200" i="8"/>
  <c r="L92" i="8"/>
  <c r="M93" i="8"/>
  <c r="M92" i="8"/>
  <c r="M75" i="8"/>
  <c r="M74" i="8"/>
  <c r="P200" i="8"/>
  <c r="Q199" i="8"/>
  <c r="Q581" i="8"/>
  <c r="R581" i="8"/>
  <c r="Q494" i="8"/>
  <c r="R494" i="8"/>
  <c r="D433" i="8"/>
  <c r="L521" i="8"/>
  <c r="L522" i="8" s="1"/>
  <c r="L326" i="8"/>
  <c r="L325" i="8"/>
  <c r="P75" i="8"/>
  <c r="R73" i="8"/>
  <c r="P74" i="8"/>
  <c r="Q73" i="8"/>
  <c r="O485" i="8"/>
  <c r="O486" i="8" s="1"/>
  <c r="O289" i="8"/>
  <c r="O290" i="8"/>
  <c r="F451" i="8"/>
  <c r="M521" i="8"/>
  <c r="M325" i="8"/>
  <c r="M326" i="8"/>
  <c r="C505" i="8"/>
  <c r="C504" i="8"/>
  <c r="N485" i="8"/>
  <c r="N290" i="8"/>
  <c r="N289" i="8"/>
  <c r="P521" i="8"/>
  <c r="P326" i="8"/>
  <c r="R324" i="8"/>
  <c r="P325" i="8"/>
  <c r="Q324" i="8"/>
  <c r="E504" i="8"/>
  <c r="E505" i="8"/>
  <c r="P146" i="8"/>
  <c r="R145" i="8"/>
  <c r="P147" i="8"/>
  <c r="Q145" i="8"/>
  <c r="F469" i="8"/>
  <c r="L485" i="8"/>
  <c r="L290" i="8"/>
  <c r="L289" i="8"/>
  <c r="E487" i="8"/>
  <c r="R493" i="8"/>
  <c r="Q493" i="8"/>
  <c r="M503" i="8"/>
  <c r="M308" i="8"/>
  <c r="M307" i="8"/>
  <c r="C433" i="8"/>
  <c r="O467" i="8"/>
  <c r="O468" i="8" s="1"/>
  <c r="O271" i="8"/>
  <c r="O272" i="8"/>
  <c r="M344" i="8"/>
  <c r="M343" i="8"/>
  <c r="R510" i="8"/>
  <c r="Q510" i="8"/>
  <c r="D505" i="8"/>
  <c r="D504" i="8"/>
  <c r="M57" i="8"/>
  <c r="M56" i="8"/>
  <c r="O74" i="8"/>
  <c r="O75" i="8"/>
  <c r="O57" i="8"/>
  <c r="O56" i="8"/>
  <c r="F487" i="8"/>
  <c r="O449" i="8"/>
  <c r="O450" i="8" s="1"/>
  <c r="O254" i="8"/>
  <c r="O253" i="8"/>
  <c r="P449" i="8"/>
  <c r="P450" i="8" s="1"/>
  <c r="P253" i="8"/>
  <c r="Q252" i="8"/>
  <c r="R252" i="8"/>
  <c r="P254" i="8"/>
  <c r="R457" i="8"/>
  <c r="Q457" i="8"/>
  <c r="N343" i="8"/>
  <c r="N344" i="8"/>
  <c r="Q342" i="8"/>
  <c r="N57" i="8"/>
  <c r="L20" i="8"/>
  <c r="F504" i="8"/>
  <c r="F505" i="8"/>
  <c r="N593" i="8"/>
  <c r="P218" i="8"/>
  <c r="R216" i="8"/>
  <c r="Q216" i="8"/>
  <c r="P217" i="8"/>
  <c r="M485" i="8"/>
  <c r="M290" i="8"/>
  <c r="M289" i="8"/>
  <c r="P57" i="8"/>
  <c r="R55" i="8"/>
  <c r="P56" i="8"/>
  <c r="Q55" i="8"/>
  <c r="N503" i="8"/>
  <c r="N308" i="8"/>
  <c r="N307" i="8"/>
  <c r="R492" i="8"/>
  <c r="Q492" i="8"/>
  <c r="R420" i="8"/>
  <c r="Q420" i="8"/>
  <c r="R509" i="8"/>
  <c r="Q509" i="8"/>
  <c r="N21" i="8"/>
  <c r="N20" i="8"/>
  <c r="N75" i="8"/>
  <c r="N74" i="8"/>
  <c r="P272" i="8"/>
  <c r="P271" i="8"/>
  <c r="R270" i="8"/>
  <c r="P467" i="8"/>
  <c r="Q270" i="8"/>
  <c r="R476" i="8"/>
  <c r="Q476" i="8"/>
  <c r="N217" i="8"/>
  <c r="N413" i="8"/>
  <c r="N218" i="8"/>
  <c r="Q437" i="8"/>
  <c r="R437" i="8"/>
  <c r="D523" i="8"/>
  <c r="N431" i="8"/>
  <c r="N236" i="8"/>
  <c r="N235" i="8"/>
  <c r="Q421" i="8"/>
  <c r="R421" i="8"/>
  <c r="L413" i="8"/>
  <c r="L218" i="8"/>
  <c r="L217" i="8"/>
  <c r="R474" i="8"/>
  <c r="Q474" i="8"/>
  <c r="C487" i="8"/>
  <c r="R583" i="8"/>
  <c r="Q583" i="8"/>
  <c r="P343" i="8"/>
  <c r="N147" i="8"/>
  <c r="L164" i="8"/>
  <c r="M183" i="8" l="1"/>
  <c r="L486" i="8"/>
  <c r="M522" i="8"/>
  <c r="M468" i="8"/>
  <c r="M486" i="8"/>
  <c r="L414" i="8"/>
  <c r="O540" i="8"/>
  <c r="M541" i="8"/>
  <c r="N540" i="8"/>
  <c r="O575" i="8"/>
  <c r="O183" i="8"/>
  <c r="C577" i="8"/>
  <c r="O182" i="8"/>
  <c r="N575" i="8"/>
  <c r="N576" i="8" s="1"/>
  <c r="N432" i="8"/>
  <c r="L450" i="8"/>
  <c r="N183" i="8"/>
  <c r="M182" i="8"/>
  <c r="M575" i="8"/>
  <c r="M576" i="8" s="1"/>
  <c r="Q563" i="8"/>
  <c r="F577" i="8"/>
  <c r="Q566" i="8"/>
  <c r="P468" i="8"/>
  <c r="P432" i="8"/>
  <c r="P486" i="8"/>
  <c r="Q565" i="8"/>
  <c r="P522" i="8"/>
  <c r="L182" i="8"/>
  <c r="D577" i="8"/>
  <c r="L575" i="8"/>
  <c r="N414" i="8"/>
  <c r="N486" i="8"/>
  <c r="N522" i="8"/>
  <c r="O432" i="8"/>
  <c r="P575" i="8"/>
  <c r="P576" i="8" s="1"/>
  <c r="P540" i="8"/>
  <c r="L558" i="8"/>
  <c r="N558" i="8"/>
  <c r="L540" i="8"/>
  <c r="Q567" i="8"/>
  <c r="R567" i="8"/>
  <c r="M432" i="8"/>
  <c r="M558" i="8"/>
  <c r="O558" i="8"/>
  <c r="R568" i="8"/>
  <c r="Q568" i="8"/>
  <c r="L468" i="8"/>
  <c r="L432" i="8"/>
  <c r="M450" i="8"/>
  <c r="N450" i="8"/>
  <c r="O414" i="8"/>
  <c r="E576" i="8"/>
  <c r="E577" i="8"/>
  <c r="O522" i="8"/>
  <c r="N468" i="8"/>
  <c r="M540" i="8"/>
  <c r="Q564" i="8"/>
  <c r="R564" i="8"/>
  <c r="M559" i="8"/>
  <c r="O559" i="8"/>
  <c r="P557" i="8"/>
  <c r="P558" i="8" s="1"/>
  <c r="L559" i="8"/>
  <c r="N559" i="8"/>
  <c r="P165" i="8"/>
  <c r="O541" i="8"/>
  <c r="N541" i="8"/>
  <c r="L380" i="8"/>
  <c r="L379" i="8"/>
  <c r="M379" i="8"/>
  <c r="M380" i="8"/>
  <c r="O380" i="8"/>
  <c r="O379" i="8"/>
  <c r="P380" i="8"/>
  <c r="R378" i="8"/>
  <c r="P379" i="8"/>
  <c r="Q378" i="8"/>
  <c r="N380" i="8"/>
  <c r="N379" i="8"/>
  <c r="P183" i="8"/>
  <c r="R181" i="8"/>
  <c r="Q181" i="8"/>
  <c r="R19" i="8"/>
  <c r="P20" i="8"/>
  <c r="P413" i="8"/>
  <c r="P21" i="8"/>
  <c r="R163" i="8"/>
  <c r="Q163" i="8"/>
  <c r="N594" i="8"/>
  <c r="O451" i="8"/>
  <c r="R521" i="8"/>
  <c r="P523" i="8"/>
  <c r="Q521" i="8"/>
  <c r="M523" i="8"/>
  <c r="O594" i="8"/>
  <c r="O505" i="8"/>
  <c r="O504" i="8"/>
  <c r="M415" i="8"/>
  <c r="Q431" i="8"/>
  <c r="P433" i="8"/>
  <c r="R431" i="8"/>
  <c r="M451" i="8"/>
  <c r="O433" i="8"/>
  <c r="M433" i="8"/>
  <c r="N415" i="8"/>
  <c r="R449" i="8"/>
  <c r="P451" i="8"/>
  <c r="Q449" i="8"/>
  <c r="L487" i="8"/>
  <c r="L523" i="8"/>
  <c r="L469" i="8"/>
  <c r="L433" i="8"/>
  <c r="P594" i="8"/>
  <c r="R593" i="8"/>
  <c r="Q593" i="8"/>
  <c r="N523" i="8"/>
  <c r="P487" i="8"/>
  <c r="R485" i="8"/>
  <c r="Q485" i="8"/>
  <c r="O523" i="8"/>
  <c r="N451" i="8"/>
  <c r="O415" i="8"/>
  <c r="L415" i="8"/>
  <c r="O469" i="8"/>
  <c r="O487" i="8"/>
  <c r="M469" i="8"/>
  <c r="L451" i="8"/>
  <c r="N433" i="8"/>
  <c r="P469" i="8"/>
  <c r="R467" i="8"/>
  <c r="Q467" i="8"/>
  <c r="N504" i="8"/>
  <c r="N505" i="8"/>
  <c r="M487" i="8"/>
  <c r="M505" i="8"/>
  <c r="M504" i="8"/>
  <c r="N487" i="8"/>
  <c r="L505" i="8"/>
  <c r="L504" i="8"/>
  <c r="P505" i="8"/>
  <c r="R503" i="8"/>
  <c r="P504" i="8"/>
  <c r="Q503" i="8"/>
  <c r="M594" i="8"/>
  <c r="N469" i="8"/>
  <c r="O577" i="8" l="1"/>
  <c r="N577" i="8"/>
  <c r="O576" i="8"/>
  <c r="M577" i="8"/>
  <c r="L577" i="8"/>
  <c r="L576" i="8"/>
  <c r="R413" i="8"/>
  <c r="P414" i="8"/>
  <c r="P559" i="8"/>
  <c r="R557" i="8"/>
  <c r="Q557" i="8"/>
  <c r="Q413" i="8"/>
  <c r="P541" i="8"/>
  <c r="R539" i="8"/>
  <c r="Q539" i="8"/>
  <c r="P415" i="8"/>
  <c r="Q575" i="8"/>
  <c r="P577" i="8"/>
  <c r="R575" i="8"/>
  <c r="L472" i="7" l="1"/>
  <c r="M472" i="7" s="1"/>
  <c r="N472" i="7" s="1"/>
  <c r="O472" i="7" s="1"/>
  <c r="P472" i="7" s="1"/>
  <c r="C472" i="7"/>
  <c r="D472" i="7" s="1"/>
  <c r="E472" i="7" s="1"/>
  <c r="F472" i="7" s="1"/>
  <c r="G472" i="7" s="1"/>
  <c r="L454" i="7"/>
  <c r="M454" i="7" s="1"/>
  <c r="N454" i="7" s="1"/>
  <c r="O454" i="7" s="1"/>
  <c r="P454" i="7" s="1"/>
  <c r="C454" i="7"/>
  <c r="D454" i="7" s="1"/>
  <c r="E454" i="7" s="1"/>
  <c r="F454" i="7" s="1"/>
  <c r="G454" i="7" s="1"/>
  <c r="L436" i="7"/>
  <c r="M436" i="7" s="1"/>
  <c r="N436" i="7" s="1"/>
  <c r="O436" i="7" s="1"/>
  <c r="P436" i="7" s="1"/>
  <c r="C436" i="7"/>
  <c r="D436" i="7" s="1"/>
  <c r="E436" i="7" s="1"/>
  <c r="F436" i="7" s="1"/>
  <c r="G436" i="7" s="1"/>
  <c r="L418" i="7"/>
  <c r="M418" i="7" s="1"/>
  <c r="N418" i="7" s="1"/>
  <c r="O418" i="7" s="1"/>
  <c r="P418" i="7" s="1"/>
  <c r="C418" i="7"/>
  <c r="D418" i="7" s="1"/>
  <c r="E418" i="7" s="1"/>
  <c r="F418" i="7" s="1"/>
  <c r="G418" i="7" s="1"/>
  <c r="L400" i="7"/>
  <c r="M400" i="7" s="1"/>
  <c r="N400" i="7" s="1"/>
  <c r="O400" i="7" s="1"/>
  <c r="P400" i="7" s="1"/>
  <c r="C400" i="7"/>
  <c r="D400" i="7" s="1"/>
  <c r="E400" i="7" s="1"/>
  <c r="F400" i="7" s="1"/>
  <c r="G400" i="7" s="1"/>
  <c r="L382" i="7"/>
  <c r="M382" i="7" s="1"/>
  <c r="N382" i="7" s="1"/>
  <c r="O382" i="7" s="1"/>
  <c r="P382" i="7" s="1"/>
  <c r="C382" i="7"/>
  <c r="D382" i="7" s="1"/>
  <c r="E382" i="7" s="1"/>
  <c r="F382" i="7" s="1"/>
  <c r="G382" i="7" s="1"/>
  <c r="L364" i="7"/>
  <c r="M364" i="7" s="1"/>
  <c r="N364" i="7" s="1"/>
  <c r="O364" i="7" s="1"/>
  <c r="P364" i="7" s="1"/>
  <c r="C364" i="7"/>
  <c r="D364" i="7" s="1"/>
  <c r="E364" i="7" s="1"/>
  <c r="F364" i="7" s="1"/>
  <c r="G364" i="7" s="1"/>
  <c r="L346" i="7"/>
  <c r="M346" i="7" s="1"/>
  <c r="N346" i="7" s="1"/>
  <c r="O346" i="7" s="1"/>
  <c r="P346" i="7" s="1"/>
  <c r="C346" i="7"/>
  <c r="D346" i="7" s="1"/>
  <c r="E346" i="7" s="1"/>
  <c r="F346" i="7" s="1"/>
  <c r="G346" i="7" s="1"/>
  <c r="L328" i="7"/>
  <c r="M328" i="7" s="1"/>
  <c r="N328" i="7" s="1"/>
  <c r="O328" i="7" s="1"/>
  <c r="P328" i="7" s="1"/>
  <c r="C328" i="7"/>
  <c r="D328" i="7" s="1"/>
  <c r="E328" i="7" s="1"/>
  <c r="F328" i="7" s="1"/>
  <c r="G328" i="7" s="1"/>
  <c r="K323" i="7"/>
  <c r="K322" i="7"/>
  <c r="K321" i="7"/>
  <c r="K320" i="7"/>
  <c r="K319" i="7"/>
  <c r="K318" i="7"/>
  <c r="K317" i="7"/>
  <c r="K316" i="7"/>
  <c r="K315" i="7"/>
  <c r="K314" i="7"/>
  <c r="K313" i="7"/>
  <c r="K312" i="7"/>
  <c r="F323" i="7"/>
  <c r="E323" i="7"/>
  <c r="D323" i="7"/>
  <c r="C323" i="7"/>
  <c r="B323" i="7"/>
  <c r="F322" i="7"/>
  <c r="E322" i="7"/>
  <c r="D322" i="7"/>
  <c r="C322" i="7"/>
  <c r="B322" i="7"/>
  <c r="F321" i="7"/>
  <c r="E321" i="7"/>
  <c r="D321" i="7"/>
  <c r="C321" i="7"/>
  <c r="B321" i="7"/>
  <c r="F320" i="7"/>
  <c r="E320" i="7"/>
  <c r="D320" i="7"/>
  <c r="C320" i="7"/>
  <c r="B320" i="7"/>
  <c r="F319" i="7"/>
  <c r="E319" i="7"/>
  <c r="D319" i="7"/>
  <c r="C319" i="7"/>
  <c r="B319" i="7"/>
  <c r="F318" i="7"/>
  <c r="E318" i="7"/>
  <c r="D318" i="7"/>
  <c r="C318" i="7"/>
  <c r="B318" i="7"/>
  <c r="F317" i="7"/>
  <c r="H317" i="7" s="1"/>
  <c r="E317" i="7"/>
  <c r="D317" i="7"/>
  <c r="C317" i="7"/>
  <c r="B317" i="7"/>
  <c r="F316" i="7"/>
  <c r="H316" i="7" s="1"/>
  <c r="E316" i="7"/>
  <c r="D316" i="7"/>
  <c r="C316" i="7"/>
  <c r="B316" i="7"/>
  <c r="G315" i="7"/>
  <c r="F315" i="7"/>
  <c r="E315" i="7"/>
  <c r="D315" i="7"/>
  <c r="C315" i="7"/>
  <c r="B315" i="7"/>
  <c r="G314" i="7"/>
  <c r="F314" i="7"/>
  <c r="E314" i="7"/>
  <c r="D314" i="7"/>
  <c r="C314" i="7"/>
  <c r="B314" i="7"/>
  <c r="G313" i="7"/>
  <c r="F313" i="7"/>
  <c r="E313" i="7"/>
  <c r="D313" i="7"/>
  <c r="C313" i="7"/>
  <c r="B313" i="7"/>
  <c r="G312" i="7"/>
  <c r="F312" i="7"/>
  <c r="E312" i="7"/>
  <c r="D312" i="7"/>
  <c r="C312" i="7"/>
  <c r="B312" i="7"/>
  <c r="K305" i="7"/>
  <c r="K304" i="7"/>
  <c r="K303" i="7"/>
  <c r="K302" i="7"/>
  <c r="K301" i="7"/>
  <c r="K300" i="7"/>
  <c r="K299" i="7"/>
  <c r="K298" i="7"/>
  <c r="K297" i="7"/>
  <c r="K296" i="7"/>
  <c r="K295" i="7"/>
  <c r="K294" i="7"/>
  <c r="F305" i="7"/>
  <c r="E305" i="7"/>
  <c r="D305" i="7"/>
  <c r="C305" i="7"/>
  <c r="B305" i="7"/>
  <c r="F304" i="7"/>
  <c r="E304" i="7"/>
  <c r="D304" i="7"/>
  <c r="C304" i="7"/>
  <c r="B304" i="7"/>
  <c r="F303" i="7"/>
  <c r="E303" i="7"/>
  <c r="D303" i="7"/>
  <c r="C303" i="7"/>
  <c r="B303" i="7"/>
  <c r="F302" i="7"/>
  <c r="E302" i="7"/>
  <c r="D302" i="7"/>
  <c r="C302" i="7"/>
  <c r="B302" i="7"/>
  <c r="F301" i="7"/>
  <c r="E301" i="7"/>
  <c r="D301" i="7"/>
  <c r="C301" i="7"/>
  <c r="B301" i="7"/>
  <c r="F300" i="7"/>
  <c r="E300" i="7"/>
  <c r="D300" i="7"/>
  <c r="C300" i="7"/>
  <c r="B300" i="7"/>
  <c r="F299" i="7"/>
  <c r="H299" i="7" s="1"/>
  <c r="E299" i="7"/>
  <c r="D299" i="7"/>
  <c r="C299" i="7"/>
  <c r="B299" i="7"/>
  <c r="F298" i="7"/>
  <c r="H298" i="7" s="1"/>
  <c r="E298" i="7"/>
  <c r="D298" i="7"/>
  <c r="C298" i="7"/>
  <c r="B298" i="7"/>
  <c r="G297" i="7"/>
  <c r="F297" i="7"/>
  <c r="E297" i="7"/>
  <c r="D297" i="7"/>
  <c r="C297" i="7"/>
  <c r="B297" i="7"/>
  <c r="G296" i="7"/>
  <c r="F296" i="7"/>
  <c r="E296" i="7"/>
  <c r="D296" i="7"/>
  <c r="C296" i="7"/>
  <c r="B296" i="7"/>
  <c r="G295" i="7"/>
  <c r="F295" i="7"/>
  <c r="E295" i="7"/>
  <c r="D295" i="7"/>
  <c r="C295" i="7"/>
  <c r="B295" i="7"/>
  <c r="G294" i="7"/>
  <c r="F294" i="7"/>
  <c r="E294" i="7"/>
  <c r="D294" i="7"/>
  <c r="C294" i="7"/>
  <c r="B294" i="7"/>
  <c r="K287" i="7"/>
  <c r="K286" i="7"/>
  <c r="K285" i="7"/>
  <c r="K284" i="7"/>
  <c r="K283" i="7"/>
  <c r="K282" i="7"/>
  <c r="K281" i="7"/>
  <c r="K280" i="7"/>
  <c r="K279" i="7"/>
  <c r="K278" i="7"/>
  <c r="K277" i="7"/>
  <c r="K276" i="7"/>
  <c r="F287" i="7"/>
  <c r="E287" i="7"/>
  <c r="D287" i="7"/>
  <c r="C287" i="7"/>
  <c r="B287" i="7"/>
  <c r="F286" i="7"/>
  <c r="E286" i="7"/>
  <c r="D286" i="7"/>
  <c r="C286" i="7"/>
  <c r="B286" i="7"/>
  <c r="F285" i="7"/>
  <c r="E285" i="7"/>
  <c r="D285" i="7"/>
  <c r="C285" i="7"/>
  <c r="B285" i="7"/>
  <c r="F284" i="7"/>
  <c r="E284" i="7"/>
  <c r="D284" i="7"/>
  <c r="C284" i="7"/>
  <c r="B284" i="7"/>
  <c r="F283" i="7"/>
  <c r="E283" i="7"/>
  <c r="D283" i="7"/>
  <c r="C283" i="7"/>
  <c r="B283" i="7"/>
  <c r="F282" i="7"/>
  <c r="E282" i="7"/>
  <c r="D282" i="7"/>
  <c r="C282" i="7"/>
  <c r="B282" i="7"/>
  <c r="F281" i="7"/>
  <c r="H281" i="7" s="1"/>
  <c r="E281" i="7"/>
  <c r="D281" i="7"/>
  <c r="C281" i="7"/>
  <c r="B281" i="7"/>
  <c r="F280" i="7"/>
  <c r="H280" i="7" s="1"/>
  <c r="E280" i="7"/>
  <c r="D280" i="7"/>
  <c r="C280" i="7"/>
  <c r="B280" i="7"/>
  <c r="G279" i="7"/>
  <c r="F279" i="7"/>
  <c r="E279" i="7"/>
  <c r="D279" i="7"/>
  <c r="C279" i="7"/>
  <c r="B279" i="7"/>
  <c r="G278" i="7"/>
  <c r="F278" i="7"/>
  <c r="E278" i="7"/>
  <c r="D278" i="7"/>
  <c r="C278" i="7"/>
  <c r="B278" i="7"/>
  <c r="G277" i="7"/>
  <c r="F277" i="7"/>
  <c r="E277" i="7"/>
  <c r="D277" i="7"/>
  <c r="C277" i="7"/>
  <c r="B277" i="7"/>
  <c r="G276" i="7"/>
  <c r="F276" i="7"/>
  <c r="E276" i="7"/>
  <c r="D276" i="7"/>
  <c r="C276" i="7"/>
  <c r="B276" i="7"/>
  <c r="K269" i="7"/>
  <c r="K268" i="7"/>
  <c r="K267" i="7"/>
  <c r="K266" i="7"/>
  <c r="K265" i="7"/>
  <c r="K264" i="7"/>
  <c r="K263" i="7"/>
  <c r="K262" i="7"/>
  <c r="K261" i="7"/>
  <c r="K260" i="7"/>
  <c r="K259" i="7"/>
  <c r="K258" i="7"/>
  <c r="F269" i="7"/>
  <c r="E269" i="7"/>
  <c r="D269" i="7"/>
  <c r="C269" i="7"/>
  <c r="B269" i="7"/>
  <c r="F268" i="7"/>
  <c r="E268" i="7"/>
  <c r="D268" i="7"/>
  <c r="C268" i="7"/>
  <c r="B268" i="7"/>
  <c r="F267" i="7"/>
  <c r="E267" i="7"/>
  <c r="D267" i="7"/>
  <c r="C267" i="7"/>
  <c r="B267" i="7"/>
  <c r="F266" i="7"/>
  <c r="E266" i="7"/>
  <c r="D266" i="7"/>
  <c r="C266" i="7"/>
  <c r="B266" i="7"/>
  <c r="F265" i="7"/>
  <c r="E265" i="7"/>
  <c r="D265" i="7"/>
  <c r="C265" i="7"/>
  <c r="B265" i="7"/>
  <c r="F264" i="7"/>
  <c r="E264" i="7"/>
  <c r="D264" i="7"/>
  <c r="C264" i="7"/>
  <c r="B264" i="7"/>
  <c r="F263" i="7"/>
  <c r="H263" i="7" s="1"/>
  <c r="N101" i="11" s="1"/>
  <c r="E263" i="7"/>
  <c r="D263" i="7"/>
  <c r="C263" i="7"/>
  <c r="B263" i="7"/>
  <c r="F262" i="7"/>
  <c r="H262" i="7" s="1"/>
  <c r="N100" i="11" s="1"/>
  <c r="E262" i="7"/>
  <c r="D262" i="7"/>
  <c r="C262" i="7"/>
  <c r="B262" i="7"/>
  <c r="G261" i="7"/>
  <c r="M99" i="11" s="1"/>
  <c r="F261" i="7"/>
  <c r="E261" i="7"/>
  <c r="D261" i="7"/>
  <c r="C261" i="7"/>
  <c r="B261" i="7"/>
  <c r="G260" i="7"/>
  <c r="F260" i="7"/>
  <c r="E260" i="7"/>
  <c r="D260" i="7"/>
  <c r="C260" i="7"/>
  <c r="B260" i="7"/>
  <c r="G259" i="7"/>
  <c r="F259" i="7"/>
  <c r="E259" i="7"/>
  <c r="D259" i="7"/>
  <c r="C259" i="7"/>
  <c r="B259" i="7"/>
  <c r="G258" i="7"/>
  <c r="M96" i="11" s="1"/>
  <c r="F258" i="7"/>
  <c r="E258" i="7"/>
  <c r="D258" i="7"/>
  <c r="C258" i="7"/>
  <c r="B258" i="7"/>
  <c r="K251" i="7"/>
  <c r="K250" i="7"/>
  <c r="K249" i="7"/>
  <c r="K248" i="7"/>
  <c r="K247" i="7"/>
  <c r="K246" i="7"/>
  <c r="K245" i="7"/>
  <c r="K244" i="7"/>
  <c r="K243" i="7"/>
  <c r="K242" i="7"/>
  <c r="K241" i="7"/>
  <c r="K240" i="7"/>
  <c r="F251" i="7"/>
  <c r="E251" i="7"/>
  <c r="D251" i="7"/>
  <c r="C251" i="7"/>
  <c r="B251" i="7"/>
  <c r="F250" i="7"/>
  <c r="E250" i="7"/>
  <c r="D250" i="7"/>
  <c r="C250" i="7"/>
  <c r="B250" i="7"/>
  <c r="F249" i="7"/>
  <c r="E249" i="7"/>
  <c r="D249" i="7"/>
  <c r="C249" i="7"/>
  <c r="B249" i="7"/>
  <c r="F248" i="7"/>
  <c r="E248" i="7"/>
  <c r="D248" i="7"/>
  <c r="C248" i="7"/>
  <c r="B248" i="7"/>
  <c r="F247" i="7"/>
  <c r="E247" i="7"/>
  <c r="D247" i="7"/>
  <c r="C247" i="7"/>
  <c r="B247" i="7"/>
  <c r="F246" i="7"/>
  <c r="E246" i="7"/>
  <c r="D246" i="7"/>
  <c r="C246" i="7"/>
  <c r="B246" i="7"/>
  <c r="F245" i="7"/>
  <c r="H245" i="7" s="1"/>
  <c r="E245" i="7"/>
  <c r="D245" i="7"/>
  <c r="C245" i="7"/>
  <c r="B245" i="7"/>
  <c r="F244" i="7"/>
  <c r="H244" i="7" s="1"/>
  <c r="E244" i="7"/>
  <c r="D244" i="7"/>
  <c r="C244" i="7"/>
  <c r="B244" i="7"/>
  <c r="G243" i="7"/>
  <c r="F243" i="7"/>
  <c r="E243" i="7"/>
  <c r="D243" i="7"/>
  <c r="C243" i="7"/>
  <c r="B243" i="7"/>
  <c r="G242" i="7"/>
  <c r="F242" i="7"/>
  <c r="E242" i="7"/>
  <c r="D242" i="7"/>
  <c r="C242" i="7"/>
  <c r="B242" i="7"/>
  <c r="G241" i="7"/>
  <c r="F241" i="7"/>
  <c r="E241" i="7"/>
  <c r="D241" i="7"/>
  <c r="C241" i="7"/>
  <c r="B241" i="7"/>
  <c r="G240" i="7"/>
  <c r="F240" i="7"/>
  <c r="E240" i="7"/>
  <c r="D240" i="7"/>
  <c r="C240" i="7"/>
  <c r="B240" i="7"/>
  <c r="K233" i="7"/>
  <c r="K232" i="7"/>
  <c r="K231" i="7"/>
  <c r="K230" i="7"/>
  <c r="K229" i="7"/>
  <c r="K228" i="7"/>
  <c r="K227" i="7"/>
  <c r="K226" i="7"/>
  <c r="K225" i="7"/>
  <c r="K224" i="7"/>
  <c r="K223" i="7"/>
  <c r="K222" i="7"/>
  <c r="F233" i="7"/>
  <c r="E233" i="7"/>
  <c r="D233" i="7"/>
  <c r="C233" i="7"/>
  <c r="B233" i="7"/>
  <c r="F232" i="7"/>
  <c r="E232" i="7"/>
  <c r="D232" i="7"/>
  <c r="C232" i="7"/>
  <c r="B232" i="7"/>
  <c r="F231" i="7"/>
  <c r="E231" i="7"/>
  <c r="D231" i="7"/>
  <c r="C231" i="7"/>
  <c r="B231" i="7"/>
  <c r="F230" i="7"/>
  <c r="E230" i="7"/>
  <c r="D230" i="7"/>
  <c r="C230" i="7"/>
  <c r="B230" i="7"/>
  <c r="F229" i="7"/>
  <c r="E229" i="7"/>
  <c r="D229" i="7"/>
  <c r="C229" i="7"/>
  <c r="B229" i="7"/>
  <c r="F228" i="7"/>
  <c r="E228" i="7"/>
  <c r="D228" i="7"/>
  <c r="C228" i="7"/>
  <c r="B228" i="7"/>
  <c r="F227" i="7"/>
  <c r="H227" i="7" s="1"/>
  <c r="E227" i="7"/>
  <c r="D227" i="7"/>
  <c r="C227" i="7"/>
  <c r="B227" i="7"/>
  <c r="F226" i="7"/>
  <c r="H226" i="7" s="1"/>
  <c r="E226" i="7"/>
  <c r="D226" i="7"/>
  <c r="C226" i="7"/>
  <c r="B226" i="7"/>
  <c r="G225" i="7"/>
  <c r="F225" i="7"/>
  <c r="E225" i="7"/>
  <c r="D225" i="7"/>
  <c r="C225" i="7"/>
  <c r="B225" i="7"/>
  <c r="G224" i="7"/>
  <c r="F224" i="7"/>
  <c r="E224" i="7"/>
  <c r="D224" i="7"/>
  <c r="C224" i="7"/>
  <c r="B224" i="7"/>
  <c r="G223" i="7"/>
  <c r="F223" i="7"/>
  <c r="E223" i="7"/>
  <c r="D223" i="7"/>
  <c r="C223" i="7"/>
  <c r="B223" i="7"/>
  <c r="G222" i="7"/>
  <c r="F222" i="7"/>
  <c r="E222" i="7"/>
  <c r="D222" i="7"/>
  <c r="C222" i="7"/>
  <c r="B222" i="7"/>
  <c r="K215" i="7"/>
  <c r="K214" i="7"/>
  <c r="K213" i="7"/>
  <c r="K212" i="7"/>
  <c r="K211" i="7"/>
  <c r="K210" i="7"/>
  <c r="K209" i="7"/>
  <c r="K208" i="7"/>
  <c r="K207" i="7"/>
  <c r="K206" i="7"/>
  <c r="K205" i="7"/>
  <c r="K204" i="7"/>
  <c r="F215" i="7"/>
  <c r="E215" i="7"/>
  <c r="D215" i="7"/>
  <c r="C215" i="7"/>
  <c r="B215" i="7"/>
  <c r="F214" i="7"/>
  <c r="E214" i="7"/>
  <c r="D214" i="7"/>
  <c r="C214" i="7"/>
  <c r="B214" i="7"/>
  <c r="F213" i="7"/>
  <c r="E213" i="7"/>
  <c r="D213" i="7"/>
  <c r="C213" i="7"/>
  <c r="B213" i="7"/>
  <c r="F212" i="7"/>
  <c r="E212" i="7"/>
  <c r="D212" i="7"/>
  <c r="C212" i="7"/>
  <c r="B212" i="7"/>
  <c r="F211" i="7"/>
  <c r="E211" i="7"/>
  <c r="D211" i="7"/>
  <c r="C211" i="7"/>
  <c r="B211" i="7"/>
  <c r="F210" i="7"/>
  <c r="E210" i="7"/>
  <c r="D210" i="7"/>
  <c r="C210" i="7"/>
  <c r="B210" i="7"/>
  <c r="F209" i="7"/>
  <c r="H209" i="7" s="1"/>
  <c r="E209" i="7"/>
  <c r="D209" i="7"/>
  <c r="C209" i="7"/>
  <c r="B209" i="7"/>
  <c r="F208" i="7"/>
  <c r="H208" i="7" s="1"/>
  <c r="E208" i="7"/>
  <c r="D208" i="7"/>
  <c r="C208" i="7"/>
  <c r="B208" i="7"/>
  <c r="G207" i="7"/>
  <c r="F207" i="7"/>
  <c r="E207" i="7"/>
  <c r="D207" i="7"/>
  <c r="C207" i="7"/>
  <c r="B207" i="7"/>
  <c r="G206" i="7"/>
  <c r="F206" i="7"/>
  <c r="E206" i="7"/>
  <c r="D206" i="7"/>
  <c r="C206" i="7"/>
  <c r="B206" i="7"/>
  <c r="G205" i="7"/>
  <c r="F205" i="7"/>
  <c r="E205" i="7"/>
  <c r="D205" i="7"/>
  <c r="C205" i="7"/>
  <c r="B205" i="7"/>
  <c r="G204" i="7"/>
  <c r="F204" i="7"/>
  <c r="E204" i="7"/>
  <c r="D204" i="7"/>
  <c r="C204" i="7"/>
  <c r="B204" i="7"/>
  <c r="K197" i="7"/>
  <c r="K196" i="7"/>
  <c r="K195" i="7"/>
  <c r="K194" i="7"/>
  <c r="K193" i="7"/>
  <c r="K192" i="7"/>
  <c r="K191" i="7"/>
  <c r="K190" i="7"/>
  <c r="K189" i="7"/>
  <c r="K188" i="7"/>
  <c r="K187" i="7"/>
  <c r="K186" i="7"/>
  <c r="F197" i="7"/>
  <c r="E197" i="7"/>
  <c r="D197" i="7"/>
  <c r="C197" i="7"/>
  <c r="B197" i="7"/>
  <c r="F196" i="7"/>
  <c r="E196" i="7"/>
  <c r="D196" i="7"/>
  <c r="C196" i="7"/>
  <c r="B196" i="7"/>
  <c r="F195" i="7"/>
  <c r="E195" i="7"/>
  <c r="D195" i="7"/>
  <c r="C195" i="7"/>
  <c r="B195" i="7"/>
  <c r="F194" i="7"/>
  <c r="E194" i="7"/>
  <c r="D194" i="7"/>
  <c r="C194" i="7"/>
  <c r="B194" i="7"/>
  <c r="F193" i="7"/>
  <c r="E193" i="7"/>
  <c r="D193" i="7"/>
  <c r="C193" i="7"/>
  <c r="B193" i="7"/>
  <c r="F192" i="7"/>
  <c r="E192" i="7"/>
  <c r="D192" i="7"/>
  <c r="C192" i="7"/>
  <c r="B192" i="7"/>
  <c r="F191" i="7"/>
  <c r="H191" i="7" s="1"/>
  <c r="L101" i="11" s="1"/>
  <c r="E191" i="7"/>
  <c r="D191" i="7"/>
  <c r="C191" i="7"/>
  <c r="B191" i="7"/>
  <c r="F190" i="7"/>
  <c r="H190" i="7" s="1"/>
  <c r="L100" i="11" s="1"/>
  <c r="E190" i="7"/>
  <c r="D190" i="7"/>
  <c r="C190" i="7"/>
  <c r="B190" i="7"/>
  <c r="G189" i="7"/>
  <c r="K99" i="11" s="1"/>
  <c r="F189" i="7"/>
  <c r="E189" i="7"/>
  <c r="D189" i="7"/>
  <c r="C189" i="7"/>
  <c r="B189" i="7"/>
  <c r="G188" i="7"/>
  <c r="F188" i="7"/>
  <c r="E188" i="7"/>
  <c r="D188" i="7"/>
  <c r="C188" i="7"/>
  <c r="B188" i="7"/>
  <c r="G187" i="7"/>
  <c r="F187" i="7"/>
  <c r="E187" i="7"/>
  <c r="D187" i="7"/>
  <c r="C187" i="7"/>
  <c r="B187" i="7"/>
  <c r="G186" i="7"/>
  <c r="K96" i="11" s="1"/>
  <c r="F186" i="7"/>
  <c r="E186" i="7"/>
  <c r="D186" i="7"/>
  <c r="C186" i="7"/>
  <c r="B186" i="7"/>
  <c r="K179" i="7"/>
  <c r="K178" i="7"/>
  <c r="K177" i="7"/>
  <c r="K176" i="7"/>
  <c r="K175" i="7"/>
  <c r="K174" i="7"/>
  <c r="K173" i="7"/>
  <c r="K172" i="7"/>
  <c r="K171" i="7"/>
  <c r="K170" i="7"/>
  <c r="K169" i="7"/>
  <c r="K168" i="7"/>
  <c r="F179" i="7"/>
  <c r="E179" i="7"/>
  <c r="D179" i="7"/>
  <c r="C179" i="7"/>
  <c r="B179" i="7"/>
  <c r="F178" i="7"/>
  <c r="E178" i="7"/>
  <c r="D178" i="7"/>
  <c r="C178" i="7"/>
  <c r="B178" i="7"/>
  <c r="F177" i="7"/>
  <c r="E177" i="7"/>
  <c r="D177" i="7"/>
  <c r="C177" i="7"/>
  <c r="B177" i="7"/>
  <c r="F176" i="7"/>
  <c r="E176" i="7"/>
  <c r="D176" i="7"/>
  <c r="C176" i="7"/>
  <c r="B176" i="7"/>
  <c r="F175" i="7"/>
  <c r="E175" i="7"/>
  <c r="D175" i="7"/>
  <c r="C175" i="7"/>
  <c r="B175" i="7"/>
  <c r="F174" i="7"/>
  <c r="E174" i="7"/>
  <c r="D174" i="7"/>
  <c r="C174" i="7"/>
  <c r="B174" i="7"/>
  <c r="F173" i="7"/>
  <c r="H173" i="7" s="1"/>
  <c r="J101" i="11" s="1"/>
  <c r="E173" i="7"/>
  <c r="D173" i="7"/>
  <c r="C173" i="7"/>
  <c r="B173" i="7"/>
  <c r="F172" i="7"/>
  <c r="H172" i="7" s="1"/>
  <c r="J100" i="11" s="1"/>
  <c r="E172" i="7"/>
  <c r="D172" i="7"/>
  <c r="C172" i="7"/>
  <c r="B172" i="7"/>
  <c r="G171" i="7"/>
  <c r="I99" i="11" s="1"/>
  <c r="F171" i="7"/>
  <c r="E171" i="7"/>
  <c r="D171" i="7"/>
  <c r="C171" i="7"/>
  <c r="B171" i="7"/>
  <c r="G170" i="7"/>
  <c r="F170" i="7"/>
  <c r="E170" i="7"/>
  <c r="D170" i="7"/>
  <c r="C170" i="7"/>
  <c r="B170" i="7"/>
  <c r="G169" i="7"/>
  <c r="F169" i="7"/>
  <c r="E169" i="7"/>
  <c r="D169" i="7"/>
  <c r="C169" i="7"/>
  <c r="B169" i="7"/>
  <c r="G168" i="7"/>
  <c r="I96" i="11" s="1"/>
  <c r="F168" i="7"/>
  <c r="E168" i="7"/>
  <c r="D168" i="7"/>
  <c r="C168" i="7"/>
  <c r="B168" i="7"/>
  <c r="L311" i="7"/>
  <c r="M311" i="7" s="1"/>
  <c r="N311" i="7" s="1"/>
  <c r="O311" i="7" s="1"/>
  <c r="P311" i="7" s="1"/>
  <c r="C311" i="7"/>
  <c r="D311" i="7" s="1"/>
  <c r="E311" i="7" s="1"/>
  <c r="F311" i="7" s="1"/>
  <c r="G311" i="7" s="1"/>
  <c r="L293" i="7"/>
  <c r="M293" i="7" s="1"/>
  <c r="N293" i="7" s="1"/>
  <c r="O293" i="7" s="1"/>
  <c r="P293" i="7" s="1"/>
  <c r="C293" i="7"/>
  <c r="D293" i="7" s="1"/>
  <c r="E293" i="7" s="1"/>
  <c r="F293" i="7" s="1"/>
  <c r="G293" i="7" s="1"/>
  <c r="L275" i="7"/>
  <c r="M275" i="7" s="1"/>
  <c r="N275" i="7" s="1"/>
  <c r="O275" i="7" s="1"/>
  <c r="P275" i="7" s="1"/>
  <c r="C275" i="7"/>
  <c r="D275" i="7" s="1"/>
  <c r="E275" i="7" s="1"/>
  <c r="F275" i="7" s="1"/>
  <c r="G275" i="7" s="1"/>
  <c r="L257" i="7"/>
  <c r="M257" i="7" s="1"/>
  <c r="N257" i="7" s="1"/>
  <c r="O257" i="7" s="1"/>
  <c r="P257" i="7" s="1"/>
  <c r="C257" i="7"/>
  <c r="D257" i="7" s="1"/>
  <c r="E257" i="7" s="1"/>
  <c r="F257" i="7" s="1"/>
  <c r="G257" i="7" s="1"/>
  <c r="L239" i="7"/>
  <c r="M239" i="7" s="1"/>
  <c r="N239" i="7" s="1"/>
  <c r="O239" i="7" s="1"/>
  <c r="P239" i="7" s="1"/>
  <c r="C239" i="7"/>
  <c r="D239" i="7" s="1"/>
  <c r="E239" i="7" s="1"/>
  <c r="F239" i="7" s="1"/>
  <c r="G239" i="7" s="1"/>
  <c r="L221" i="7"/>
  <c r="M221" i="7" s="1"/>
  <c r="N221" i="7" s="1"/>
  <c r="O221" i="7" s="1"/>
  <c r="P221" i="7" s="1"/>
  <c r="C221" i="7"/>
  <c r="D221" i="7" s="1"/>
  <c r="E221" i="7" s="1"/>
  <c r="F221" i="7" s="1"/>
  <c r="G221" i="7" s="1"/>
  <c r="L203" i="7"/>
  <c r="M203" i="7" s="1"/>
  <c r="N203" i="7" s="1"/>
  <c r="O203" i="7" s="1"/>
  <c r="P203" i="7" s="1"/>
  <c r="C203" i="7"/>
  <c r="D203" i="7" s="1"/>
  <c r="E203" i="7" s="1"/>
  <c r="F203" i="7" s="1"/>
  <c r="G203" i="7" s="1"/>
  <c r="L185" i="7"/>
  <c r="M185" i="7" s="1"/>
  <c r="N185" i="7" s="1"/>
  <c r="O185" i="7" s="1"/>
  <c r="P185" i="7" s="1"/>
  <c r="C185" i="7"/>
  <c r="D185" i="7" s="1"/>
  <c r="E185" i="7" s="1"/>
  <c r="F185" i="7" s="1"/>
  <c r="G185" i="7" s="1"/>
  <c r="L167" i="7"/>
  <c r="M167" i="7" s="1"/>
  <c r="N167" i="7" s="1"/>
  <c r="O167" i="7" s="1"/>
  <c r="P167" i="7" s="1"/>
  <c r="C167" i="7"/>
  <c r="D167" i="7" s="1"/>
  <c r="E167" i="7" s="1"/>
  <c r="F167" i="7" s="1"/>
  <c r="G167" i="7" s="1"/>
  <c r="K162" i="7"/>
  <c r="K161" i="7"/>
  <c r="K160" i="7"/>
  <c r="K159" i="7"/>
  <c r="K158" i="7"/>
  <c r="K157" i="7"/>
  <c r="K156" i="7"/>
  <c r="K155" i="7"/>
  <c r="K154" i="7"/>
  <c r="K153" i="7"/>
  <c r="K152" i="7"/>
  <c r="K151" i="7"/>
  <c r="F162" i="7"/>
  <c r="E162" i="7"/>
  <c r="D162" i="7"/>
  <c r="C162" i="7"/>
  <c r="B162" i="7"/>
  <c r="F161" i="7"/>
  <c r="E161" i="7"/>
  <c r="D161" i="7"/>
  <c r="C161" i="7"/>
  <c r="B161" i="7"/>
  <c r="F160" i="7"/>
  <c r="E160" i="7"/>
  <c r="D160" i="7"/>
  <c r="C160" i="7"/>
  <c r="B160" i="7"/>
  <c r="F159" i="7"/>
  <c r="E159" i="7"/>
  <c r="D159" i="7"/>
  <c r="C159" i="7"/>
  <c r="B159" i="7"/>
  <c r="F158" i="7"/>
  <c r="E158" i="7"/>
  <c r="D158" i="7"/>
  <c r="C158" i="7"/>
  <c r="B158" i="7"/>
  <c r="F157" i="7"/>
  <c r="E157" i="7"/>
  <c r="D157" i="7"/>
  <c r="C157" i="7"/>
  <c r="B157" i="7"/>
  <c r="F156" i="7"/>
  <c r="H156" i="7" s="1"/>
  <c r="E156" i="7"/>
  <c r="D156" i="7"/>
  <c r="C156" i="7"/>
  <c r="B156" i="7"/>
  <c r="F155" i="7"/>
  <c r="H155" i="7" s="1"/>
  <c r="E155" i="7"/>
  <c r="D155" i="7"/>
  <c r="C155" i="7"/>
  <c r="B155" i="7"/>
  <c r="G154" i="7"/>
  <c r="F154" i="7"/>
  <c r="E154" i="7"/>
  <c r="D154" i="7"/>
  <c r="C154" i="7"/>
  <c r="B154" i="7"/>
  <c r="G153" i="7"/>
  <c r="F153" i="7"/>
  <c r="E153" i="7"/>
  <c r="D153" i="7"/>
  <c r="C153" i="7"/>
  <c r="B153" i="7"/>
  <c r="G152" i="7"/>
  <c r="F152" i="7"/>
  <c r="E152" i="7"/>
  <c r="D152" i="7"/>
  <c r="C152" i="7"/>
  <c r="B152" i="7"/>
  <c r="G151" i="7"/>
  <c r="F151" i="7"/>
  <c r="E151" i="7"/>
  <c r="D151" i="7"/>
  <c r="C151" i="7"/>
  <c r="B151" i="7"/>
  <c r="K144" i="7"/>
  <c r="K143" i="7"/>
  <c r="K142" i="7"/>
  <c r="K141" i="7"/>
  <c r="K140" i="7"/>
  <c r="K139" i="7"/>
  <c r="K138" i="7"/>
  <c r="K137" i="7"/>
  <c r="K136" i="7"/>
  <c r="K135" i="7"/>
  <c r="K134" i="7"/>
  <c r="K133" i="7"/>
  <c r="F144" i="7"/>
  <c r="E144" i="7"/>
  <c r="D144" i="7"/>
  <c r="C144" i="7"/>
  <c r="B144" i="7"/>
  <c r="F143" i="7"/>
  <c r="E143" i="7"/>
  <c r="D143" i="7"/>
  <c r="C143" i="7"/>
  <c r="B143" i="7"/>
  <c r="F142" i="7"/>
  <c r="E142" i="7"/>
  <c r="D142" i="7"/>
  <c r="C142" i="7"/>
  <c r="B142" i="7"/>
  <c r="F141" i="7"/>
  <c r="E141" i="7"/>
  <c r="D141" i="7"/>
  <c r="C141" i="7"/>
  <c r="B141" i="7"/>
  <c r="F140" i="7"/>
  <c r="E140" i="7"/>
  <c r="D140" i="7"/>
  <c r="C140" i="7"/>
  <c r="B140" i="7"/>
  <c r="F139" i="7"/>
  <c r="E139" i="7"/>
  <c r="D139" i="7"/>
  <c r="C139" i="7"/>
  <c r="B139" i="7"/>
  <c r="F138" i="7"/>
  <c r="H138" i="7" s="1"/>
  <c r="E138" i="7"/>
  <c r="D138" i="7"/>
  <c r="C138" i="7"/>
  <c r="B138" i="7"/>
  <c r="F137" i="7"/>
  <c r="H137" i="7" s="1"/>
  <c r="E137" i="7"/>
  <c r="D137" i="7"/>
  <c r="C137" i="7"/>
  <c r="B137" i="7"/>
  <c r="G136" i="7"/>
  <c r="F136" i="7"/>
  <c r="E136" i="7"/>
  <c r="D136" i="7"/>
  <c r="C136" i="7"/>
  <c r="B136" i="7"/>
  <c r="G135" i="7"/>
  <c r="F135" i="7"/>
  <c r="E135" i="7"/>
  <c r="D135" i="7"/>
  <c r="C135" i="7"/>
  <c r="B135" i="7"/>
  <c r="G134" i="7"/>
  <c r="F134" i="7"/>
  <c r="E134" i="7"/>
  <c r="D134" i="7"/>
  <c r="C134" i="7"/>
  <c r="B134" i="7"/>
  <c r="G133" i="7"/>
  <c r="F133" i="7"/>
  <c r="E133" i="7"/>
  <c r="D133" i="7"/>
  <c r="C133" i="7"/>
  <c r="B133" i="7"/>
  <c r="L132" i="7"/>
  <c r="M132" i="7" s="1"/>
  <c r="N132" i="7" s="1"/>
  <c r="O132" i="7" s="1"/>
  <c r="P132" i="7" s="1"/>
  <c r="C132" i="7"/>
  <c r="D132" i="7" s="1"/>
  <c r="E132" i="7" s="1"/>
  <c r="F132" i="7" s="1"/>
  <c r="G132" i="7" s="1"/>
  <c r="K126" i="7"/>
  <c r="K125" i="7"/>
  <c r="K124" i="7"/>
  <c r="K123" i="7"/>
  <c r="K122" i="7"/>
  <c r="K121" i="7"/>
  <c r="K120" i="7"/>
  <c r="K119" i="7"/>
  <c r="K118" i="7"/>
  <c r="K117" i="7"/>
  <c r="K116" i="7"/>
  <c r="K115" i="7"/>
  <c r="F126" i="7"/>
  <c r="E126" i="7"/>
  <c r="D126" i="7"/>
  <c r="C126" i="7"/>
  <c r="B126" i="7"/>
  <c r="F125" i="7"/>
  <c r="E125" i="7"/>
  <c r="D125" i="7"/>
  <c r="C125" i="7"/>
  <c r="B125" i="7"/>
  <c r="F124" i="7"/>
  <c r="E124" i="7"/>
  <c r="D124" i="7"/>
  <c r="C124" i="7"/>
  <c r="B124" i="7"/>
  <c r="F123" i="7"/>
  <c r="E123" i="7"/>
  <c r="D123" i="7"/>
  <c r="C123" i="7"/>
  <c r="B123" i="7"/>
  <c r="F122" i="7"/>
  <c r="E122" i="7"/>
  <c r="D122" i="7"/>
  <c r="C122" i="7"/>
  <c r="B122" i="7"/>
  <c r="F121" i="7"/>
  <c r="E121" i="7"/>
  <c r="D121" i="7"/>
  <c r="C121" i="7"/>
  <c r="B121" i="7"/>
  <c r="F120" i="7"/>
  <c r="H120" i="7" s="1"/>
  <c r="E120" i="7"/>
  <c r="D120" i="7"/>
  <c r="C120" i="7"/>
  <c r="B120" i="7"/>
  <c r="F119" i="7"/>
  <c r="H119" i="7" s="1"/>
  <c r="E119" i="7"/>
  <c r="D119" i="7"/>
  <c r="C119" i="7"/>
  <c r="B119" i="7"/>
  <c r="G118" i="7"/>
  <c r="F118" i="7"/>
  <c r="E118" i="7"/>
  <c r="D118" i="7"/>
  <c r="C118" i="7"/>
  <c r="B118" i="7"/>
  <c r="G117" i="7"/>
  <c r="F117" i="7"/>
  <c r="E117" i="7"/>
  <c r="D117" i="7"/>
  <c r="C117" i="7"/>
  <c r="B117" i="7"/>
  <c r="G116" i="7"/>
  <c r="F116" i="7"/>
  <c r="E116" i="7"/>
  <c r="D116" i="7"/>
  <c r="C116" i="7"/>
  <c r="B116" i="7"/>
  <c r="G115" i="7"/>
  <c r="F115" i="7"/>
  <c r="E115" i="7"/>
  <c r="D115" i="7"/>
  <c r="C115" i="7"/>
  <c r="B115" i="7"/>
  <c r="K108" i="7"/>
  <c r="K107" i="7"/>
  <c r="K106" i="7"/>
  <c r="K105" i="7"/>
  <c r="K104" i="7"/>
  <c r="K103" i="7"/>
  <c r="K102" i="7"/>
  <c r="K101" i="7"/>
  <c r="K100" i="7"/>
  <c r="K99" i="7"/>
  <c r="K98" i="7"/>
  <c r="K97" i="7"/>
  <c r="F108" i="7"/>
  <c r="E108" i="7"/>
  <c r="D108" i="7"/>
  <c r="C108" i="7"/>
  <c r="B108" i="7"/>
  <c r="F107" i="7"/>
  <c r="E107" i="7"/>
  <c r="D107" i="7"/>
  <c r="C107" i="7"/>
  <c r="B107" i="7"/>
  <c r="F106" i="7"/>
  <c r="E106" i="7"/>
  <c r="D106" i="7"/>
  <c r="C106" i="7"/>
  <c r="B106" i="7"/>
  <c r="F105" i="7"/>
  <c r="E105" i="7"/>
  <c r="D105" i="7"/>
  <c r="C105" i="7"/>
  <c r="B105" i="7"/>
  <c r="F104" i="7"/>
  <c r="E104" i="7"/>
  <c r="D104" i="7"/>
  <c r="C104" i="7"/>
  <c r="B104" i="7"/>
  <c r="F103" i="7"/>
  <c r="E103" i="7"/>
  <c r="D103" i="7"/>
  <c r="C103" i="7"/>
  <c r="B103" i="7"/>
  <c r="F102" i="7"/>
  <c r="H102" i="7" s="1"/>
  <c r="N86" i="11" s="1"/>
  <c r="E102" i="7"/>
  <c r="D102" i="7"/>
  <c r="C102" i="7"/>
  <c r="B102" i="7"/>
  <c r="F101" i="7"/>
  <c r="H101" i="7" s="1"/>
  <c r="N85" i="11" s="1"/>
  <c r="E101" i="7"/>
  <c r="D101" i="7"/>
  <c r="C101" i="7"/>
  <c r="B101" i="7"/>
  <c r="G100" i="7"/>
  <c r="M84" i="11" s="1"/>
  <c r="F100" i="7"/>
  <c r="E100" i="7"/>
  <c r="D100" i="7"/>
  <c r="C100" i="7"/>
  <c r="B100" i="7"/>
  <c r="G99" i="7"/>
  <c r="F99" i="7"/>
  <c r="E99" i="7"/>
  <c r="D99" i="7"/>
  <c r="C99" i="7"/>
  <c r="B99" i="7"/>
  <c r="G98" i="7"/>
  <c r="F98" i="7"/>
  <c r="E98" i="7"/>
  <c r="D98" i="7"/>
  <c r="C98" i="7"/>
  <c r="B98" i="7"/>
  <c r="G97" i="7"/>
  <c r="M81" i="11" s="1"/>
  <c r="F97" i="7"/>
  <c r="E97" i="7"/>
  <c r="D97" i="7"/>
  <c r="C97" i="7"/>
  <c r="B97" i="7"/>
  <c r="K90" i="7"/>
  <c r="K89" i="7"/>
  <c r="K88" i="7"/>
  <c r="K87" i="7"/>
  <c r="K86" i="7"/>
  <c r="K85" i="7"/>
  <c r="K84" i="7"/>
  <c r="K83" i="7"/>
  <c r="K82" i="7"/>
  <c r="K81" i="7"/>
  <c r="K80" i="7"/>
  <c r="K79" i="7"/>
  <c r="F90" i="7"/>
  <c r="E90" i="7"/>
  <c r="D90" i="7"/>
  <c r="C90" i="7"/>
  <c r="B90" i="7"/>
  <c r="F89" i="7"/>
  <c r="E89" i="7"/>
  <c r="D89" i="7"/>
  <c r="C89" i="7"/>
  <c r="B89" i="7"/>
  <c r="F88" i="7"/>
  <c r="E88" i="7"/>
  <c r="D88" i="7"/>
  <c r="C88" i="7"/>
  <c r="B88" i="7"/>
  <c r="F87" i="7"/>
  <c r="E87" i="7"/>
  <c r="D87" i="7"/>
  <c r="C87" i="7"/>
  <c r="B87" i="7"/>
  <c r="F86" i="7"/>
  <c r="E86" i="7"/>
  <c r="D86" i="7"/>
  <c r="C86" i="7"/>
  <c r="B86" i="7"/>
  <c r="F85" i="7"/>
  <c r="E85" i="7"/>
  <c r="D85" i="7"/>
  <c r="C85" i="7"/>
  <c r="B85" i="7"/>
  <c r="F84" i="7"/>
  <c r="H84" i="7" s="1"/>
  <c r="E84" i="7"/>
  <c r="D84" i="7"/>
  <c r="C84" i="7"/>
  <c r="B84" i="7"/>
  <c r="F83" i="7"/>
  <c r="H83" i="7" s="1"/>
  <c r="E83" i="7"/>
  <c r="D83" i="7"/>
  <c r="C83" i="7"/>
  <c r="B83" i="7"/>
  <c r="G82" i="7"/>
  <c r="F82" i="7"/>
  <c r="E82" i="7"/>
  <c r="D82" i="7"/>
  <c r="C82" i="7"/>
  <c r="B82" i="7"/>
  <c r="G81" i="7"/>
  <c r="F81" i="7"/>
  <c r="E81" i="7"/>
  <c r="D81" i="7"/>
  <c r="C81" i="7"/>
  <c r="B81" i="7"/>
  <c r="G80" i="7"/>
  <c r="F80" i="7"/>
  <c r="E80" i="7"/>
  <c r="D80" i="7"/>
  <c r="C80" i="7"/>
  <c r="B80" i="7"/>
  <c r="G79" i="7"/>
  <c r="F79" i="7"/>
  <c r="E79" i="7"/>
  <c r="D79" i="7"/>
  <c r="C79" i="7"/>
  <c r="B79" i="7"/>
  <c r="K72" i="7"/>
  <c r="K71" i="7"/>
  <c r="K70" i="7"/>
  <c r="K69" i="7"/>
  <c r="K68" i="7"/>
  <c r="K67" i="7"/>
  <c r="K66" i="7"/>
  <c r="K65" i="7"/>
  <c r="K64" i="7"/>
  <c r="K63" i="7"/>
  <c r="K62" i="7"/>
  <c r="K61" i="7"/>
  <c r="F72" i="7"/>
  <c r="E72" i="7"/>
  <c r="D72" i="7"/>
  <c r="C72" i="7"/>
  <c r="B72" i="7"/>
  <c r="F71" i="7"/>
  <c r="E71" i="7"/>
  <c r="D71" i="7"/>
  <c r="C71" i="7"/>
  <c r="B71" i="7"/>
  <c r="F70" i="7"/>
  <c r="E70" i="7"/>
  <c r="D70" i="7"/>
  <c r="C70" i="7"/>
  <c r="B70" i="7"/>
  <c r="F69" i="7"/>
  <c r="E69" i="7"/>
  <c r="D69" i="7"/>
  <c r="C69" i="7"/>
  <c r="B69" i="7"/>
  <c r="F68" i="7"/>
  <c r="E68" i="7"/>
  <c r="D68" i="7"/>
  <c r="C68" i="7"/>
  <c r="B68" i="7"/>
  <c r="F67" i="7"/>
  <c r="E67" i="7"/>
  <c r="D67" i="7"/>
  <c r="C67" i="7"/>
  <c r="B67" i="7"/>
  <c r="F66" i="7"/>
  <c r="H66" i="7" s="1"/>
  <c r="E66" i="7"/>
  <c r="D66" i="7"/>
  <c r="C66" i="7"/>
  <c r="B66" i="7"/>
  <c r="F65" i="7"/>
  <c r="H65" i="7" s="1"/>
  <c r="E65" i="7"/>
  <c r="D65" i="7"/>
  <c r="C65" i="7"/>
  <c r="B65" i="7"/>
  <c r="G64" i="7"/>
  <c r="F64" i="7"/>
  <c r="E64" i="7"/>
  <c r="D64" i="7"/>
  <c r="C64" i="7"/>
  <c r="B64" i="7"/>
  <c r="G63" i="7"/>
  <c r="F63" i="7"/>
  <c r="E63" i="7"/>
  <c r="D63" i="7"/>
  <c r="C63" i="7"/>
  <c r="B63" i="7"/>
  <c r="G62" i="7"/>
  <c r="F62" i="7"/>
  <c r="E62" i="7"/>
  <c r="D62" i="7"/>
  <c r="C62" i="7"/>
  <c r="B62" i="7"/>
  <c r="G61" i="7"/>
  <c r="F61" i="7"/>
  <c r="E61" i="7"/>
  <c r="D61" i="7"/>
  <c r="C61" i="7"/>
  <c r="B61" i="7"/>
  <c r="K54" i="7"/>
  <c r="K53" i="7"/>
  <c r="K52" i="7"/>
  <c r="K51" i="7"/>
  <c r="K50" i="7"/>
  <c r="K49" i="7"/>
  <c r="K48" i="7"/>
  <c r="K47" i="7"/>
  <c r="K46" i="7"/>
  <c r="K45" i="7"/>
  <c r="K44" i="7"/>
  <c r="K43" i="7"/>
  <c r="F54" i="7"/>
  <c r="E54" i="7"/>
  <c r="D54" i="7"/>
  <c r="C54" i="7"/>
  <c r="B54" i="7"/>
  <c r="F53" i="7"/>
  <c r="E53" i="7"/>
  <c r="D53" i="7"/>
  <c r="C53" i="7"/>
  <c r="B53" i="7"/>
  <c r="F52" i="7"/>
  <c r="E52" i="7"/>
  <c r="D52" i="7"/>
  <c r="C52" i="7"/>
  <c r="B52" i="7"/>
  <c r="F51" i="7"/>
  <c r="E51" i="7"/>
  <c r="D51" i="7"/>
  <c r="C51" i="7"/>
  <c r="B51" i="7"/>
  <c r="F50" i="7"/>
  <c r="E50" i="7"/>
  <c r="D50" i="7"/>
  <c r="C50" i="7"/>
  <c r="B50" i="7"/>
  <c r="F49" i="7"/>
  <c r="E49" i="7"/>
  <c r="D49" i="7"/>
  <c r="C49" i="7"/>
  <c r="B49" i="7"/>
  <c r="F48" i="7"/>
  <c r="H48" i="7" s="1"/>
  <c r="E48" i="7"/>
  <c r="D48" i="7"/>
  <c r="C48" i="7"/>
  <c r="B48" i="7"/>
  <c r="F47" i="7"/>
  <c r="H47" i="7" s="1"/>
  <c r="E47" i="7"/>
  <c r="D47" i="7"/>
  <c r="C47" i="7"/>
  <c r="B47" i="7"/>
  <c r="G46" i="7"/>
  <c r="F46" i="7"/>
  <c r="E46" i="7"/>
  <c r="D46" i="7"/>
  <c r="C46" i="7"/>
  <c r="B46" i="7"/>
  <c r="G45" i="7"/>
  <c r="F45" i="7"/>
  <c r="E45" i="7"/>
  <c r="D45" i="7"/>
  <c r="C45" i="7"/>
  <c r="B45" i="7"/>
  <c r="G44" i="7"/>
  <c r="F44" i="7"/>
  <c r="E44" i="7"/>
  <c r="D44" i="7"/>
  <c r="C44" i="7"/>
  <c r="B44" i="7"/>
  <c r="G43" i="7"/>
  <c r="F43" i="7"/>
  <c r="E43" i="7"/>
  <c r="D43" i="7"/>
  <c r="C43" i="7"/>
  <c r="B43" i="7"/>
  <c r="K36" i="7"/>
  <c r="K35" i="7"/>
  <c r="K34" i="7"/>
  <c r="K33" i="7"/>
  <c r="K32" i="7"/>
  <c r="K31" i="7"/>
  <c r="K30" i="7"/>
  <c r="K29" i="7"/>
  <c r="K28" i="7"/>
  <c r="K27" i="7"/>
  <c r="K26" i="7"/>
  <c r="K25" i="7"/>
  <c r="F36" i="7"/>
  <c r="E36" i="7"/>
  <c r="D36" i="7"/>
  <c r="C36" i="7"/>
  <c r="B36" i="7"/>
  <c r="F35" i="7"/>
  <c r="E35" i="7"/>
  <c r="D35" i="7"/>
  <c r="C35" i="7"/>
  <c r="B35" i="7"/>
  <c r="F34" i="7"/>
  <c r="E34" i="7"/>
  <c r="D34" i="7"/>
  <c r="C34" i="7"/>
  <c r="B34" i="7"/>
  <c r="F33" i="7"/>
  <c r="E33" i="7"/>
  <c r="D33" i="7"/>
  <c r="C33" i="7"/>
  <c r="B33" i="7"/>
  <c r="F32" i="7"/>
  <c r="E32" i="7"/>
  <c r="D32" i="7"/>
  <c r="C32" i="7"/>
  <c r="B32" i="7"/>
  <c r="F31" i="7"/>
  <c r="E31" i="7"/>
  <c r="D31" i="7"/>
  <c r="C31" i="7"/>
  <c r="B31" i="7"/>
  <c r="F30" i="7"/>
  <c r="H30" i="7" s="1"/>
  <c r="L86" i="11" s="1"/>
  <c r="E30" i="7"/>
  <c r="D30" i="7"/>
  <c r="C30" i="7"/>
  <c r="B30" i="7"/>
  <c r="F29" i="7"/>
  <c r="H29" i="7" s="1"/>
  <c r="L85" i="11" s="1"/>
  <c r="E29" i="7"/>
  <c r="D29" i="7"/>
  <c r="C29" i="7"/>
  <c r="B29" i="7"/>
  <c r="G28" i="7"/>
  <c r="K84" i="11" s="1"/>
  <c r="F28" i="7"/>
  <c r="E28" i="7"/>
  <c r="D28" i="7"/>
  <c r="C28" i="7"/>
  <c r="B28" i="7"/>
  <c r="G27" i="7"/>
  <c r="F27" i="7"/>
  <c r="E27" i="7"/>
  <c r="D27" i="7"/>
  <c r="C27" i="7"/>
  <c r="B27" i="7"/>
  <c r="G26" i="7"/>
  <c r="F26" i="7"/>
  <c r="E26" i="7"/>
  <c r="D26" i="7"/>
  <c r="C26" i="7"/>
  <c r="B26" i="7"/>
  <c r="G25" i="7"/>
  <c r="K81" i="11" s="1"/>
  <c r="F25" i="7"/>
  <c r="E25" i="7"/>
  <c r="D25" i="7"/>
  <c r="C25" i="7"/>
  <c r="B25" i="7"/>
  <c r="K18" i="7"/>
  <c r="K17" i="7"/>
  <c r="K16" i="7"/>
  <c r="K15" i="7"/>
  <c r="K14" i="7"/>
  <c r="K13" i="7"/>
  <c r="K12" i="7"/>
  <c r="K11" i="7"/>
  <c r="K10" i="7"/>
  <c r="K9" i="7"/>
  <c r="K8" i="7"/>
  <c r="K7" i="7"/>
  <c r="F18" i="7"/>
  <c r="E18" i="7"/>
  <c r="D18" i="7"/>
  <c r="C18" i="7"/>
  <c r="B18" i="7"/>
  <c r="F17" i="7"/>
  <c r="E17" i="7"/>
  <c r="D17" i="7"/>
  <c r="C17" i="7"/>
  <c r="B17" i="7"/>
  <c r="F16" i="7"/>
  <c r="E16" i="7"/>
  <c r="D16" i="7"/>
  <c r="C16" i="7"/>
  <c r="B16" i="7"/>
  <c r="F15" i="7"/>
  <c r="E15" i="7"/>
  <c r="D15" i="7"/>
  <c r="C15" i="7"/>
  <c r="B15" i="7"/>
  <c r="F14" i="7"/>
  <c r="E14" i="7"/>
  <c r="D14" i="7"/>
  <c r="C14" i="7"/>
  <c r="B14" i="7"/>
  <c r="F13" i="7"/>
  <c r="E13" i="7"/>
  <c r="D13" i="7"/>
  <c r="C13" i="7"/>
  <c r="B13" i="7"/>
  <c r="F12" i="7"/>
  <c r="H12" i="7" s="1"/>
  <c r="J86" i="11" s="1"/>
  <c r="E12" i="7"/>
  <c r="D12" i="7"/>
  <c r="C12" i="7"/>
  <c r="B12" i="7"/>
  <c r="F11" i="7"/>
  <c r="H11" i="7" s="1"/>
  <c r="J85" i="11" s="1"/>
  <c r="E11" i="7"/>
  <c r="D11" i="7"/>
  <c r="C11" i="7"/>
  <c r="B11" i="7"/>
  <c r="G10" i="7"/>
  <c r="I84" i="11" s="1"/>
  <c r="F10" i="7"/>
  <c r="E10" i="7"/>
  <c r="D10" i="7"/>
  <c r="C10" i="7"/>
  <c r="B10" i="7"/>
  <c r="G9" i="7"/>
  <c r="F9" i="7"/>
  <c r="E9" i="7"/>
  <c r="D9" i="7"/>
  <c r="C9" i="7"/>
  <c r="B9" i="7"/>
  <c r="G8" i="7"/>
  <c r="F8" i="7"/>
  <c r="E8" i="7"/>
  <c r="D8" i="7"/>
  <c r="C8" i="7"/>
  <c r="B8" i="7"/>
  <c r="G7" i="7"/>
  <c r="I81" i="11" s="1"/>
  <c r="F7" i="7"/>
  <c r="E7" i="7"/>
  <c r="D7" i="7"/>
  <c r="C7" i="7"/>
  <c r="B7" i="7"/>
  <c r="L150" i="7"/>
  <c r="M150" i="7" s="1"/>
  <c r="N150" i="7" s="1"/>
  <c r="O150" i="7" s="1"/>
  <c r="P150" i="7" s="1"/>
  <c r="C150" i="7"/>
  <c r="D150" i="7" s="1"/>
  <c r="E150" i="7" s="1"/>
  <c r="F150" i="7" s="1"/>
  <c r="G150" i="7" s="1"/>
  <c r="L114" i="7"/>
  <c r="M114" i="7" s="1"/>
  <c r="N114" i="7" s="1"/>
  <c r="O114" i="7" s="1"/>
  <c r="P114" i="7" s="1"/>
  <c r="C114" i="7"/>
  <c r="D114" i="7" s="1"/>
  <c r="E114" i="7" s="1"/>
  <c r="F114" i="7" s="1"/>
  <c r="G114" i="7" s="1"/>
  <c r="L96" i="7"/>
  <c r="M96" i="7" s="1"/>
  <c r="N96" i="7" s="1"/>
  <c r="O96" i="7" s="1"/>
  <c r="P96" i="7" s="1"/>
  <c r="C96" i="7"/>
  <c r="D96" i="7" s="1"/>
  <c r="E96" i="7" s="1"/>
  <c r="F96" i="7" s="1"/>
  <c r="G96" i="7" s="1"/>
  <c r="L78" i="7"/>
  <c r="M78" i="7" s="1"/>
  <c r="N78" i="7" s="1"/>
  <c r="O78" i="7" s="1"/>
  <c r="P78" i="7" s="1"/>
  <c r="C78" i="7"/>
  <c r="D78" i="7" s="1"/>
  <c r="E78" i="7" s="1"/>
  <c r="F78" i="7" s="1"/>
  <c r="G78" i="7" s="1"/>
  <c r="L60" i="7"/>
  <c r="M60" i="7" s="1"/>
  <c r="N60" i="7" s="1"/>
  <c r="O60" i="7" s="1"/>
  <c r="P60" i="7" s="1"/>
  <c r="C60" i="7"/>
  <c r="D60" i="7" s="1"/>
  <c r="E60" i="7" s="1"/>
  <c r="F60" i="7" s="1"/>
  <c r="G60" i="7" s="1"/>
  <c r="L42" i="7"/>
  <c r="M42" i="7" s="1"/>
  <c r="N42" i="7" s="1"/>
  <c r="O42" i="7" s="1"/>
  <c r="P42" i="7" s="1"/>
  <c r="C42" i="7"/>
  <c r="D42" i="7" s="1"/>
  <c r="E42" i="7" s="1"/>
  <c r="F42" i="7" s="1"/>
  <c r="G42" i="7" s="1"/>
  <c r="L24" i="7"/>
  <c r="M24" i="7" s="1"/>
  <c r="N24" i="7" s="1"/>
  <c r="O24" i="7" s="1"/>
  <c r="P24" i="7" s="1"/>
  <c r="C24" i="7"/>
  <c r="D24" i="7" s="1"/>
  <c r="E24" i="7" s="1"/>
  <c r="F24" i="7" s="1"/>
  <c r="G24" i="7" s="1"/>
  <c r="L6" i="7"/>
  <c r="M6" i="7" s="1"/>
  <c r="N6" i="7" s="1"/>
  <c r="O6" i="7" s="1"/>
  <c r="P6" i="7" s="1"/>
  <c r="C6" i="7"/>
  <c r="D6" i="7" s="1"/>
  <c r="E6" i="7" s="1"/>
  <c r="F6" i="7" s="1"/>
  <c r="G6" i="7" s="1"/>
  <c r="L148" i="6"/>
  <c r="M148" i="6" s="1"/>
  <c r="N148" i="6" s="1"/>
  <c r="O148" i="6" s="1"/>
  <c r="P148" i="6" s="1"/>
  <c r="C148" i="6"/>
  <c r="D148" i="6" s="1"/>
  <c r="E148" i="6" s="1"/>
  <c r="F148" i="6" s="1"/>
  <c r="G148" i="6" s="1"/>
  <c r="L130" i="6"/>
  <c r="M130" i="6" s="1"/>
  <c r="N130" i="6" s="1"/>
  <c r="O130" i="6" s="1"/>
  <c r="P130" i="6" s="1"/>
  <c r="C130" i="6"/>
  <c r="D130" i="6" s="1"/>
  <c r="E130" i="6" s="1"/>
  <c r="F130" i="6" s="1"/>
  <c r="G130" i="6" s="1"/>
  <c r="L112" i="6"/>
  <c r="M112" i="6" s="1"/>
  <c r="N112" i="6" s="1"/>
  <c r="O112" i="6" s="1"/>
  <c r="P112" i="6" s="1"/>
  <c r="C112" i="6"/>
  <c r="D112" i="6" s="1"/>
  <c r="E112" i="6" s="1"/>
  <c r="F112" i="6" s="1"/>
  <c r="G112" i="6" s="1"/>
  <c r="K107" i="6"/>
  <c r="K106" i="6"/>
  <c r="K105" i="6"/>
  <c r="K104" i="6"/>
  <c r="K103" i="6"/>
  <c r="K102" i="6"/>
  <c r="K101" i="6"/>
  <c r="K100" i="6"/>
  <c r="K99" i="6"/>
  <c r="K98" i="6"/>
  <c r="K97" i="6"/>
  <c r="K96" i="6"/>
  <c r="F107" i="6"/>
  <c r="E107" i="6"/>
  <c r="D107" i="6"/>
  <c r="C107" i="6"/>
  <c r="B107" i="6"/>
  <c r="F106" i="6"/>
  <c r="E106" i="6"/>
  <c r="D106" i="6"/>
  <c r="C106" i="6"/>
  <c r="B106" i="6"/>
  <c r="F105" i="6"/>
  <c r="E105" i="6"/>
  <c r="D105" i="6"/>
  <c r="C105" i="6"/>
  <c r="B105" i="6"/>
  <c r="F104" i="6"/>
  <c r="E104" i="6"/>
  <c r="D104" i="6"/>
  <c r="C104" i="6"/>
  <c r="B104" i="6"/>
  <c r="F103" i="6"/>
  <c r="H103" i="6" s="1"/>
  <c r="N28" i="11" s="1"/>
  <c r="E103" i="6"/>
  <c r="D103" i="6"/>
  <c r="C103" i="6"/>
  <c r="B103" i="6"/>
  <c r="F102" i="6"/>
  <c r="H102" i="6" s="1"/>
  <c r="N27" i="11" s="1"/>
  <c r="E102" i="6"/>
  <c r="D102" i="6"/>
  <c r="C102" i="6"/>
  <c r="B102" i="6"/>
  <c r="G101" i="6"/>
  <c r="M26" i="11" s="1"/>
  <c r="F101" i="6"/>
  <c r="E101" i="6"/>
  <c r="D101" i="6"/>
  <c r="C101" i="6"/>
  <c r="B101" i="6"/>
  <c r="G100" i="6"/>
  <c r="M25" i="11" s="1"/>
  <c r="F100" i="6"/>
  <c r="E100" i="6"/>
  <c r="D100" i="6"/>
  <c r="C100" i="6"/>
  <c r="B100" i="6"/>
  <c r="G99" i="6"/>
  <c r="M24" i="11" s="1"/>
  <c r="F99" i="6"/>
  <c r="E99" i="6"/>
  <c r="D99" i="6"/>
  <c r="C99" i="6"/>
  <c r="B99" i="6"/>
  <c r="G98" i="6"/>
  <c r="F98" i="6"/>
  <c r="E98" i="6"/>
  <c r="D98" i="6"/>
  <c r="C98" i="6"/>
  <c r="B98" i="6"/>
  <c r="G97" i="6"/>
  <c r="F97" i="6"/>
  <c r="E97" i="6"/>
  <c r="D97" i="6"/>
  <c r="C97" i="6"/>
  <c r="B97" i="6"/>
  <c r="G96" i="6"/>
  <c r="F96" i="6"/>
  <c r="E96" i="6"/>
  <c r="D96" i="6"/>
  <c r="C96" i="6"/>
  <c r="B96" i="6"/>
  <c r="K89" i="6"/>
  <c r="K88" i="6"/>
  <c r="K87" i="6"/>
  <c r="K86" i="6"/>
  <c r="K85" i="6"/>
  <c r="K84" i="6"/>
  <c r="K83" i="6"/>
  <c r="K82" i="6"/>
  <c r="K81" i="6"/>
  <c r="K80" i="6"/>
  <c r="K79" i="6"/>
  <c r="K78" i="6"/>
  <c r="F89" i="6"/>
  <c r="E89" i="6"/>
  <c r="D89" i="6"/>
  <c r="C89" i="6"/>
  <c r="B89" i="6"/>
  <c r="F88" i="6"/>
  <c r="E88" i="6"/>
  <c r="D88" i="6"/>
  <c r="C88" i="6"/>
  <c r="B88" i="6"/>
  <c r="F87" i="6"/>
  <c r="E87" i="6"/>
  <c r="D87" i="6"/>
  <c r="C87" i="6"/>
  <c r="B87" i="6"/>
  <c r="F86" i="6"/>
  <c r="E86" i="6"/>
  <c r="D86" i="6"/>
  <c r="C86" i="6"/>
  <c r="B86" i="6"/>
  <c r="F85" i="6"/>
  <c r="H85" i="6" s="1"/>
  <c r="N58" i="11" s="1"/>
  <c r="E85" i="6"/>
  <c r="D85" i="6"/>
  <c r="C85" i="6"/>
  <c r="B85" i="6"/>
  <c r="F84" i="6"/>
  <c r="H84" i="6" s="1"/>
  <c r="N57" i="11" s="1"/>
  <c r="E84" i="6"/>
  <c r="D84" i="6"/>
  <c r="C84" i="6"/>
  <c r="B84" i="6"/>
  <c r="G83" i="6"/>
  <c r="M56" i="11" s="1"/>
  <c r="F83" i="6"/>
  <c r="E83" i="6"/>
  <c r="D83" i="6"/>
  <c r="C83" i="6"/>
  <c r="B83" i="6"/>
  <c r="G82" i="6"/>
  <c r="M55" i="11" s="1"/>
  <c r="F82" i="6"/>
  <c r="E82" i="6"/>
  <c r="D82" i="6"/>
  <c r="C82" i="6"/>
  <c r="B82" i="6"/>
  <c r="G81" i="6"/>
  <c r="M54" i="11" s="1"/>
  <c r="F81" i="6"/>
  <c r="E81" i="6"/>
  <c r="D81" i="6"/>
  <c r="C81" i="6"/>
  <c r="B81" i="6"/>
  <c r="G80" i="6"/>
  <c r="F80" i="6"/>
  <c r="E80" i="6"/>
  <c r="D80" i="6"/>
  <c r="C80" i="6"/>
  <c r="B80" i="6"/>
  <c r="G79" i="6"/>
  <c r="F79" i="6"/>
  <c r="E79" i="6"/>
  <c r="D79" i="6"/>
  <c r="C79" i="6"/>
  <c r="B79" i="6"/>
  <c r="G78" i="6"/>
  <c r="F78" i="6"/>
  <c r="E78" i="6"/>
  <c r="D78" i="6"/>
  <c r="C78" i="6"/>
  <c r="B78" i="6"/>
  <c r="K71" i="6"/>
  <c r="K70" i="6"/>
  <c r="K69" i="6"/>
  <c r="K68" i="6"/>
  <c r="K67" i="6"/>
  <c r="K66" i="6"/>
  <c r="K65" i="6"/>
  <c r="K64" i="6"/>
  <c r="K63" i="6"/>
  <c r="K62" i="6"/>
  <c r="K61" i="6"/>
  <c r="K60" i="6"/>
  <c r="F71" i="6"/>
  <c r="E71" i="6"/>
  <c r="D71" i="6"/>
  <c r="C71" i="6"/>
  <c r="B71" i="6"/>
  <c r="F70" i="6"/>
  <c r="E70" i="6"/>
  <c r="D70" i="6"/>
  <c r="C70" i="6"/>
  <c r="B70" i="6"/>
  <c r="F69" i="6"/>
  <c r="E69" i="6"/>
  <c r="D69" i="6"/>
  <c r="C69" i="6"/>
  <c r="B69" i="6"/>
  <c r="F68" i="6"/>
  <c r="E68" i="6"/>
  <c r="D68" i="6"/>
  <c r="C68" i="6"/>
  <c r="B68" i="6"/>
  <c r="F67" i="6"/>
  <c r="H67" i="6" s="1"/>
  <c r="L58" i="11" s="1"/>
  <c r="E67" i="6"/>
  <c r="D67" i="6"/>
  <c r="C67" i="6"/>
  <c r="B67" i="6"/>
  <c r="F66" i="6"/>
  <c r="H66" i="6" s="1"/>
  <c r="L57" i="11" s="1"/>
  <c r="E66" i="6"/>
  <c r="D66" i="6"/>
  <c r="C66" i="6"/>
  <c r="B66" i="6"/>
  <c r="G65" i="6"/>
  <c r="K56" i="11" s="1"/>
  <c r="F65" i="6"/>
  <c r="E65" i="6"/>
  <c r="D65" i="6"/>
  <c r="C65" i="6"/>
  <c r="B65" i="6"/>
  <c r="G64" i="6"/>
  <c r="K55" i="11" s="1"/>
  <c r="F64" i="6"/>
  <c r="E64" i="6"/>
  <c r="D64" i="6"/>
  <c r="C64" i="6"/>
  <c r="B64" i="6"/>
  <c r="G63" i="6"/>
  <c r="K54" i="11" s="1"/>
  <c r="F63" i="6"/>
  <c r="E63" i="6"/>
  <c r="D63" i="6"/>
  <c r="C63" i="6"/>
  <c r="B63" i="6"/>
  <c r="G62" i="6"/>
  <c r="F62" i="6"/>
  <c r="E62" i="6"/>
  <c r="D62" i="6"/>
  <c r="C62" i="6"/>
  <c r="B62" i="6"/>
  <c r="G61" i="6"/>
  <c r="F61" i="6"/>
  <c r="E61" i="6"/>
  <c r="D61" i="6"/>
  <c r="C61" i="6"/>
  <c r="B61" i="6"/>
  <c r="G60" i="6"/>
  <c r="F60" i="6"/>
  <c r="E60" i="6"/>
  <c r="D60" i="6"/>
  <c r="C60" i="6"/>
  <c r="B60" i="6"/>
  <c r="L95" i="6"/>
  <c r="M95" i="6" s="1"/>
  <c r="N95" i="6" s="1"/>
  <c r="O95" i="6" s="1"/>
  <c r="P95" i="6" s="1"/>
  <c r="C95" i="6"/>
  <c r="D95" i="6" s="1"/>
  <c r="E95" i="6" s="1"/>
  <c r="F95" i="6" s="1"/>
  <c r="G95" i="6" s="1"/>
  <c r="L77" i="6"/>
  <c r="M77" i="6" s="1"/>
  <c r="N77" i="6" s="1"/>
  <c r="O77" i="6" s="1"/>
  <c r="P77" i="6" s="1"/>
  <c r="C77" i="6"/>
  <c r="D77" i="6" s="1"/>
  <c r="E77" i="6" s="1"/>
  <c r="F77" i="6" s="1"/>
  <c r="G77" i="6" s="1"/>
  <c r="L59" i="6"/>
  <c r="M59" i="6" s="1"/>
  <c r="N59" i="6" s="1"/>
  <c r="O59" i="6" s="1"/>
  <c r="P59" i="6" s="1"/>
  <c r="C59" i="6"/>
  <c r="D59" i="6" s="1"/>
  <c r="E59" i="6" s="1"/>
  <c r="F59" i="6" s="1"/>
  <c r="G59" i="6" s="1"/>
  <c r="K54" i="6"/>
  <c r="K53" i="6"/>
  <c r="K52" i="6"/>
  <c r="K51" i="6"/>
  <c r="K50" i="6"/>
  <c r="K49" i="6"/>
  <c r="K48" i="6"/>
  <c r="K47" i="6"/>
  <c r="K46" i="6"/>
  <c r="K45" i="6"/>
  <c r="K44" i="6"/>
  <c r="K43" i="6"/>
  <c r="F54" i="6"/>
  <c r="F160" i="6" s="1"/>
  <c r="E54" i="6"/>
  <c r="D54" i="6"/>
  <c r="C54" i="6"/>
  <c r="B54" i="6"/>
  <c r="F53" i="6"/>
  <c r="E53" i="6"/>
  <c r="D53" i="6"/>
  <c r="C53" i="6"/>
  <c r="B53" i="6"/>
  <c r="F52" i="6"/>
  <c r="E52" i="6"/>
  <c r="D52" i="6"/>
  <c r="C52" i="6"/>
  <c r="B52" i="6"/>
  <c r="F51" i="6"/>
  <c r="E51" i="6"/>
  <c r="D51" i="6"/>
  <c r="C51" i="6"/>
  <c r="B51" i="6"/>
  <c r="F50" i="6"/>
  <c r="H50" i="6" s="1"/>
  <c r="E50" i="6"/>
  <c r="D50" i="6"/>
  <c r="C50" i="6"/>
  <c r="B50" i="6"/>
  <c r="F49" i="6"/>
  <c r="H49" i="6" s="1"/>
  <c r="E49" i="6"/>
  <c r="D49" i="6"/>
  <c r="C49" i="6"/>
  <c r="B49" i="6"/>
  <c r="G48" i="6"/>
  <c r="F48" i="6"/>
  <c r="E48" i="6"/>
  <c r="D48" i="6"/>
  <c r="C48" i="6"/>
  <c r="B48" i="6"/>
  <c r="G47" i="6"/>
  <c r="F47" i="6"/>
  <c r="E47" i="6"/>
  <c r="D47" i="6"/>
  <c r="C47" i="6"/>
  <c r="B47" i="6"/>
  <c r="G46" i="6"/>
  <c r="F46" i="6"/>
  <c r="E46" i="6"/>
  <c r="D46" i="6"/>
  <c r="C46" i="6"/>
  <c r="B46" i="6"/>
  <c r="G45" i="6"/>
  <c r="F45" i="6"/>
  <c r="E45" i="6"/>
  <c r="D45" i="6"/>
  <c r="C45" i="6"/>
  <c r="B45" i="6"/>
  <c r="G44" i="6"/>
  <c r="F44" i="6"/>
  <c r="E44" i="6"/>
  <c r="D44" i="6"/>
  <c r="C44" i="6"/>
  <c r="B44" i="6"/>
  <c r="G43" i="6"/>
  <c r="F43" i="6"/>
  <c r="E43" i="6"/>
  <c r="D43" i="6"/>
  <c r="C43" i="6"/>
  <c r="B43" i="6"/>
  <c r="F36" i="6"/>
  <c r="E36" i="6"/>
  <c r="D36" i="6"/>
  <c r="C36" i="6"/>
  <c r="B36" i="6"/>
  <c r="F35" i="6"/>
  <c r="E35" i="6"/>
  <c r="D35" i="6"/>
  <c r="C35" i="6"/>
  <c r="B35" i="6"/>
  <c r="F34" i="6"/>
  <c r="E34" i="6"/>
  <c r="D34" i="6"/>
  <c r="C34" i="6"/>
  <c r="B34" i="6"/>
  <c r="F33" i="6"/>
  <c r="E33" i="6"/>
  <c r="D33" i="6"/>
  <c r="C33" i="6"/>
  <c r="B33" i="6"/>
  <c r="F32" i="6"/>
  <c r="H32" i="6" s="1"/>
  <c r="N43" i="11" s="1"/>
  <c r="E32" i="6"/>
  <c r="D32" i="6"/>
  <c r="C32" i="6"/>
  <c r="B32" i="6"/>
  <c r="F31" i="6"/>
  <c r="H31" i="6" s="1"/>
  <c r="N42" i="11" s="1"/>
  <c r="E31" i="6"/>
  <c r="E137" i="6" s="1"/>
  <c r="D31" i="6"/>
  <c r="C31" i="6"/>
  <c r="B31" i="6"/>
  <c r="G30" i="6"/>
  <c r="M41" i="11" s="1"/>
  <c r="F30" i="6"/>
  <c r="E30" i="6"/>
  <c r="D30" i="6"/>
  <c r="C30" i="6"/>
  <c r="B30" i="6"/>
  <c r="G29" i="6"/>
  <c r="M40" i="11" s="1"/>
  <c r="F29" i="6"/>
  <c r="E29" i="6"/>
  <c r="D29" i="6"/>
  <c r="C29" i="6"/>
  <c r="B29" i="6"/>
  <c r="G28" i="6"/>
  <c r="F28" i="6"/>
  <c r="E28" i="6"/>
  <c r="D28" i="6"/>
  <c r="C28" i="6"/>
  <c r="B28" i="6"/>
  <c r="G27" i="6"/>
  <c r="M38" i="11" s="1"/>
  <c r="F27" i="6"/>
  <c r="E27" i="6"/>
  <c r="D27" i="6"/>
  <c r="C27" i="6"/>
  <c r="B27" i="6"/>
  <c r="G26" i="6"/>
  <c r="F26" i="6"/>
  <c r="E26" i="6"/>
  <c r="D26" i="6"/>
  <c r="C26" i="6"/>
  <c r="C132" i="6" s="1"/>
  <c r="B26" i="6"/>
  <c r="G25" i="6"/>
  <c r="F25" i="6"/>
  <c r="E25" i="6"/>
  <c r="D25" i="6"/>
  <c r="C25" i="6"/>
  <c r="B25" i="6"/>
  <c r="K18" i="6"/>
  <c r="K17" i="6"/>
  <c r="K16" i="6"/>
  <c r="K15" i="6"/>
  <c r="K14" i="6"/>
  <c r="K13" i="6"/>
  <c r="K12" i="6"/>
  <c r="K11" i="6"/>
  <c r="K10" i="6"/>
  <c r="K116" i="6" s="1"/>
  <c r="K9" i="6"/>
  <c r="K8" i="6"/>
  <c r="K7" i="6"/>
  <c r="F18" i="6"/>
  <c r="F124" i="6" s="1"/>
  <c r="E18" i="6"/>
  <c r="D18" i="6"/>
  <c r="C18" i="6"/>
  <c r="B18" i="6"/>
  <c r="B124" i="6" s="1"/>
  <c r="F17" i="6"/>
  <c r="E17" i="6"/>
  <c r="D17" i="6"/>
  <c r="C17" i="6"/>
  <c r="C123" i="6" s="1"/>
  <c r="B17" i="6"/>
  <c r="F16" i="6"/>
  <c r="E16" i="6"/>
  <c r="D16" i="6"/>
  <c r="D122" i="6" s="1"/>
  <c r="C16" i="6"/>
  <c r="B16" i="6"/>
  <c r="F15" i="6"/>
  <c r="E15" i="6"/>
  <c r="E121" i="6" s="1"/>
  <c r="D15" i="6"/>
  <c r="C15" i="6"/>
  <c r="B15" i="6"/>
  <c r="F14" i="6"/>
  <c r="E14" i="6"/>
  <c r="D14" i="6"/>
  <c r="C14" i="6"/>
  <c r="B14" i="6"/>
  <c r="B120" i="6" s="1"/>
  <c r="F13" i="6"/>
  <c r="H13" i="6" s="1"/>
  <c r="L42" i="11" s="1"/>
  <c r="E13" i="6"/>
  <c r="D13" i="6"/>
  <c r="C13" i="6"/>
  <c r="C119" i="6" s="1"/>
  <c r="B13" i="6"/>
  <c r="G12" i="6"/>
  <c r="K41" i="11" s="1"/>
  <c r="F12" i="6"/>
  <c r="E12" i="6"/>
  <c r="E118" i="6" s="1"/>
  <c r="D12" i="6"/>
  <c r="C12" i="6"/>
  <c r="B12" i="6"/>
  <c r="G11" i="6"/>
  <c r="F11" i="6"/>
  <c r="E11" i="6"/>
  <c r="D11" i="6"/>
  <c r="C11" i="6"/>
  <c r="C117" i="6" s="1"/>
  <c r="B11" i="6"/>
  <c r="G10" i="6"/>
  <c r="K39" i="11" s="1"/>
  <c r="F10" i="6"/>
  <c r="E10" i="6"/>
  <c r="E116" i="6" s="1"/>
  <c r="D10" i="6"/>
  <c r="C10" i="6"/>
  <c r="B10" i="6"/>
  <c r="G9" i="6"/>
  <c r="K38" i="11" s="1"/>
  <c r="F9" i="6"/>
  <c r="E9" i="6"/>
  <c r="D9" i="6"/>
  <c r="C9" i="6"/>
  <c r="C115" i="6" s="1"/>
  <c r="B9" i="6"/>
  <c r="G8" i="6"/>
  <c r="F8" i="6"/>
  <c r="E8" i="6"/>
  <c r="E114" i="6" s="1"/>
  <c r="D8" i="6"/>
  <c r="C8" i="6"/>
  <c r="B8" i="6"/>
  <c r="G7" i="6"/>
  <c r="F7" i="6"/>
  <c r="E7" i="6"/>
  <c r="D7" i="6"/>
  <c r="C7" i="6"/>
  <c r="C113" i="6" s="1"/>
  <c r="B7" i="6"/>
  <c r="L42" i="6"/>
  <c r="M42" i="6" s="1"/>
  <c r="N42" i="6" s="1"/>
  <c r="O42" i="6" s="1"/>
  <c r="P42" i="6" s="1"/>
  <c r="C42" i="6"/>
  <c r="D42" i="6" s="1"/>
  <c r="E42" i="6" s="1"/>
  <c r="F42" i="6" s="1"/>
  <c r="G42" i="6" s="1"/>
  <c r="K36" i="6"/>
  <c r="K35" i="6"/>
  <c r="K34" i="6"/>
  <c r="K33" i="6"/>
  <c r="K32" i="6"/>
  <c r="K31" i="6"/>
  <c r="K30" i="6"/>
  <c r="K29" i="6"/>
  <c r="K28" i="6"/>
  <c r="K27" i="6"/>
  <c r="K26" i="6"/>
  <c r="K25" i="6"/>
  <c r="L24" i="6"/>
  <c r="M24" i="6" s="1"/>
  <c r="N24" i="6" s="1"/>
  <c r="O24" i="6" s="1"/>
  <c r="P24" i="6" s="1"/>
  <c r="C24" i="6"/>
  <c r="D24" i="6" s="1"/>
  <c r="E24" i="6" s="1"/>
  <c r="F24" i="6" s="1"/>
  <c r="G24" i="6" s="1"/>
  <c r="L6" i="6"/>
  <c r="M6" i="6" s="1"/>
  <c r="N6" i="6" s="1"/>
  <c r="O6" i="6" s="1"/>
  <c r="P6" i="6" s="1"/>
  <c r="C6" i="6"/>
  <c r="D6" i="6" s="1"/>
  <c r="E6" i="6" s="1"/>
  <c r="F6" i="6" s="1"/>
  <c r="G6" i="6" s="1"/>
  <c r="K72" i="5"/>
  <c r="K71" i="5"/>
  <c r="K70" i="5"/>
  <c r="K69" i="5"/>
  <c r="K68" i="5"/>
  <c r="K67" i="5"/>
  <c r="K66" i="5"/>
  <c r="K65" i="5"/>
  <c r="K64" i="5"/>
  <c r="K63" i="5"/>
  <c r="K62" i="5"/>
  <c r="K61" i="5"/>
  <c r="F72" i="5"/>
  <c r="E72" i="5"/>
  <c r="D72" i="5"/>
  <c r="C72" i="5"/>
  <c r="B72" i="5"/>
  <c r="F71" i="5"/>
  <c r="E71" i="5"/>
  <c r="D71" i="5"/>
  <c r="C71" i="5"/>
  <c r="B71" i="5"/>
  <c r="F70" i="5"/>
  <c r="E70" i="5"/>
  <c r="D70" i="5"/>
  <c r="C70" i="5"/>
  <c r="B70" i="5"/>
  <c r="F69" i="5"/>
  <c r="E69" i="5"/>
  <c r="D69" i="5"/>
  <c r="C69" i="5"/>
  <c r="B69" i="5"/>
  <c r="F68" i="5"/>
  <c r="H68" i="5" s="1"/>
  <c r="N14" i="11" s="1"/>
  <c r="E68" i="5"/>
  <c r="D68" i="5"/>
  <c r="C68" i="5"/>
  <c r="B68" i="5"/>
  <c r="F67" i="5"/>
  <c r="H67" i="5" s="1"/>
  <c r="N13" i="11" s="1"/>
  <c r="E67" i="5"/>
  <c r="D67" i="5"/>
  <c r="C67" i="5"/>
  <c r="B67" i="5"/>
  <c r="G66" i="5"/>
  <c r="M12" i="11" s="1"/>
  <c r="F66" i="5"/>
  <c r="E66" i="5"/>
  <c r="D66" i="5"/>
  <c r="C66" i="5"/>
  <c r="B66" i="5"/>
  <c r="G65" i="5"/>
  <c r="M11" i="11" s="1"/>
  <c r="F65" i="5"/>
  <c r="E65" i="5"/>
  <c r="D65" i="5"/>
  <c r="C65" i="5"/>
  <c r="B65" i="5"/>
  <c r="G64" i="5"/>
  <c r="M10" i="11" s="1"/>
  <c r="F64" i="5"/>
  <c r="E64" i="5"/>
  <c r="D64" i="5"/>
  <c r="C64" i="5"/>
  <c r="B64" i="5"/>
  <c r="G63" i="5"/>
  <c r="M9" i="11" s="1"/>
  <c r="F63" i="5"/>
  <c r="E63" i="5"/>
  <c r="D63" i="5"/>
  <c r="C63" i="5"/>
  <c r="B63" i="5"/>
  <c r="G62" i="5"/>
  <c r="F62" i="5"/>
  <c r="E62" i="5"/>
  <c r="D62" i="5"/>
  <c r="C62" i="5"/>
  <c r="B62" i="5"/>
  <c r="G61" i="5"/>
  <c r="F61" i="5"/>
  <c r="E61" i="5"/>
  <c r="D61" i="5"/>
  <c r="C61" i="5"/>
  <c r="B61" i="5"/>
  <c r="K54" i="5"/>
  <c r="K53" i="5"/>
  <c r="K52" i="5"/>
  <c r="K51" i="5"/>
  <c r="K50" i="5"/>
  <c r="K49" i="5"/>
  <c r="K48" i="5"/>
  <c r="K47" i="5"/>
  <c r="K46" i="5"/>
  <c r="K45" i="5"/>
  <c r="K44" i="5"/>
  <c r="K43" i="5"/>
  <c r="F54" i="5"/>
  <c r="E54" i="5"/>
  <c r="D54" i="5"/>
  <c r="C54" i="5"/>
  <c r="B54" i="5"/>
  <c r="F53" i="5"/>
  <c r="E53" i="5"/>
  <c r="D53" i="5"/>
  <c r="C53" i="5"/>
  <c r="B53" i="5"/>
  <c r="F52" i="5"/>
  <c r="E52" i="5"/>
  <c r="D52" i="5"/>
  <c r="C52" i="5"/>
  <c r="B52" i="5"/>
  <c r="F51" i="5"/>
  <c r="E51" i="5"/>
  <c r="D51" i="5"/>
  <c r="C51" i="5"/>
  <c r="B51" i="5"/>
  <c r="F50" i="5"/>
  <c r="H50" i="5" s="1"/>
  <c r="E50" i="5"/>
  <c r="D50" i="5"/>
  <c r="C50" i="5"/>
  <c r="B50" i="5"/>
  <c r="F49" i="5"/>
  <c r="H49" i="5" s="1"/>
  <c r="E49" i="5"/>
  <c r="D49" i="5"/>
  <c r="C49" i="5"/>
  <c r="B49" i="5"/>
  <c r="G48" i="5"/>
  <c r="F48" i="5"/>
  <c r="E48" i="5"/>
  <c r="D48" i="5"/>
  <c r="C48" i="5"/>
  <c r="B48" i="5"/>
  <c r="G47" i="5"/>
  <c r="F47" i="5"/>
  <c r="E47" i="5"/>
  <c r="D47" i="5"/>
  <c r="C47" i="5"/>
  <c r="B47" i="5"/>
  <c r="G46" i="5"/>
  <c r="F46" i="5"/>
  <c r="E46" i="5"/>
  <c r="D46" i="5"/>
  <c r="C46" i="5"/>
  <c r="B46" i="5"/>
  <c r="G45" i="5"/>
  <c r="F45" i="5"/>
  <c r="E45" i="5"/>
  <c r="D45" i="5"/>
  <c r="C45" i="5"/>
  <c r="B45" i="5"/>
  <c r="G44" i="5"/>
  <c r="F44" i="5"/>
  <c r="E44" i="5"/>
  <c r="D44" i="5"/>
  <c r="C44" i="5"/>
  <c r="B44" i="5"/>
  <c r="G43" i="5"/>
  <c r="F43" i="5"/>
  <c r="E43" i="5"/>
  <c r="D43" i="5"/>
  <c r="C43" i="5"/>
  <c r="B43" i="5"/>
  <c r="K36" i="5"/>
  <c r="K35" i="5"/>
  <c r="K34" i="5"/>
  <c r="K33" i="5"/>
  <c r="K32" i="5"/>
  <c r="K31" i="5"/>
  <c r="K30" i="5"/>
  <c r="K29" i="5"/>
  <c r="K28" i="5"/>
  <c r="K27" i="5"/>
  <c r="K26" i="5"/>
  <c r="K25" i="5"/>
  <c r="F36" i="5"/>
  <c r="E36" i="5"/>
  <c r="D36" i="5"/>
  <c r="C36" i="5"/>
  <c r="B36" i="5"/>
  <c r="F35" i="5"/>
  <c r="E35" i="5"/>
  <c r="D35" i="5"/>
  <c r="C35" i="5"/>
  <c r="B35" i="5"/>
  <c r="F34" i="5"/>
  <c r="E34" i="5"/>
  <c r="D34" i="5"/>
  <c r="C34" i="5"/>
  <c r="B34" i="5"/>
  <c r="F33" i="5"/>
  <c r="E33" i="5"/>
  <c r="D33" i="5"/>
  <c r="C33" i="5"/>
  <c r="B33" i="5"/>
  <c r="F32" i="5"/>
  <c r="H32" i="5" s="1"/>
  <c r="E32" i="5"/>
  <c r="D32" i="5"/>
  <c r="C32" i="5"/>
  <c r="B32" i="5"/>
  <c r="F31" i="5"/>
  <c r="H31" i="5" s="1"/>
  <c r="E31" i="5"/>
  <c r="D31" i="5"/>
  <c r="C31" i="5"/>
  <c r="B31" i="5"/>
  <c r="G30" i="5"/>
  <c r="F30" i="5"/>
  <c r="E30" i="5"/>
  <c r="D30" i="5"/>
  <c r="C30" i="5"/>
  <c r="B30" i="5"/>
  <c r="G29" i="5"/>
  <c r="F29" i="5"/>
  <c r="E29" i="5"/>
  <c r="D29" i="5"/>
  <c r="C29" i="5"/>
  <c r="B29" i="5"/>
  <c r="G28" i="5"/>
  <c r="F28" i="5"/>
  <c r="E28" i="5"/>
  <c r="D28" i="5"/>
  <c r="C28" i="5"/>
  <c r="B28" i="5"/>
  <c r="G27" i="5"/>
  <c r="F27" i="5"/>
  <c r="E27" i="5"/>
  <c r="D27" i="5"/>
  <c r="C27" i="5"/>
  <c r="B27" i="5"/>
  <c r="G26" i="5"/>
  <c r="F26" i="5"/>
  <c r="E26" i="5"/>
  <c r="D26" i="5"/>
  <c r="C26" i="5"/>
  <c r="B26" i="5"/>
  <c r="G25" i="5"/>
  <c r="F25" i="5"/>
  <c r="E25" i="5"/>
  <c r="C25" i="5"/>
  <c r="D25" i="5"/>
  <c r="B25" i="5"/>
  <c r="K18" i="5"/>
  <c r="K17" i="5"/>
  <c r="K16" i="5"/>
  <c r="K15" i="5"/>
  <c r="K14" i="5"/>
  <c r="K13" i="5"/>
  <c r="K12" i="5"/>
  <c r="K11" i="5"/>
  <c r="K10" i="5"/>
  <c r="K9" i="5"/>
  <c r="K8" i="5"/>
  <c r="K7" i="5"/>
  <c r="F18" i="5"/>
  <c r="E18" i="5"/>
  <c r="D18" i="5"/>
  <c r="C18" i="5"/>
  <c r="B18" i="5"/>
  <c r="F17" i="5"/>
  <c r="E17" i="5"/>
  <c r="D17" i="5"/>
  <c r="C17" i="5"/>
  <c r="B17" i="5"/>
  <c r="F16" i="5"/>
  <c r="E16" i="5"/>
  <c r="D16" i="5"/>
  <c r="C16" i="5"/>
  <c r="B16" i="5"/>
  <c r="F15" i="5"/>
  <c r="E15" i="5"/>
  <c r="D15" i="5"/>
  <c r="C15" i="5"/>
  <c r="B15" i="5"/>
  <c r="F14" i="5"/>
  <c r="H14" i="5" s="1"/>
  <c r="E14" i="5"/>
  <c r="D14" i="5"/>
  <c r="C14" i="5"/>
  <c r="B14" i="5"/>
  <c r="F13" i="5"/>
  <c r="H13" i="5" s="1"/>
  <c r="E13" i="5"/>
  <c r="D13" i="5"/>
  <c r="C13" i="5"/>
  <c r="B13" i="5"/>
  <c r="G12" i="5"/>
  <c r="F12" i="5"/>
  <c r="E12" i="5"/>
  <c r="D12" i="5"/>
  <c r="C12" i="5"/>
  <c r="B12" i="5"/>
  <c r="G11" i="5"/>
  <c r="F11" i="5"/>
  <c r="E11" i="5"/>
  <c r="D11" i="5"/>
  <c r="C11" i="5"/>
  <c r="B11" i="5"/>
  <c r="G10" i="5"/>
  <c r="F10" i="5"/>
  <c r="E10" i="5"/>
  <c r="D10" i="5"/>
  <c r="C10" i="5"/>
  <c r="B10" i="5"/>
  <c r="G9" i="5"/>
  <c r="F9" i="5"/>
  <c r="E9" i="5"/>
  <c r="D9" i="5"/>
  <c r="C9" i="5"/>
  <c r="B9" i="5"/>
  <c r="G8" i="5"/>
  <c r="F8" i="5"/>
  <c r="E8" i="5"/>
  <c r="D8" i="5"/>
  <c r="C8" i="5"/>
  <c r="B8" i="5"/>
  <c r="G7" i="5"/>
  <c r="F7" i="5"/>
  <c r="E7" i="5"/>
  <c r="D7" i="5"/>
  <c r="C7" i="5"/>
  <c r="B7" i="5"/>
  <c r="L60" i="5"/>
  <c r="M60" i="5" s="1"/>
  <c r="N60" i="5" s="1"/>
  <c r="O60" i="5" s="1"/>
  <c r="P60" i="5" s="1"/>
  <c r="C60" i="5"/>
  <c r="D60" i="5" s="1"/>
  <c r="E60" i="5" s="1"/>
  <c r="F60" i="5" s="1"/>
  <c r="G60" i="5" s="1"/>
  <c r="L42" i="5"/>
  <c r="M42" i="5" s="1"/>
  <c r="N42" i="5" s="1"/>
  <c r="O42" i="5" s="1"/>
  <c r="P42" i="5" s="1"/>
  <c r="C42" i="5"/>
  <c r="D42" i="5" s="1"/>
  <c r="E42" i="5" s="1"/>
  <c r="F42" i="5" s="1"/>
  <c r="G42" i="5" s="1"/>
  <c r="L24" i="5"/>
  <c r="M24" i="5" s="1"/>
  <c r="N24" i="5" s="1"/>
  <c r="O24" i="5" s="1"/>
  <c r="P24" i="5" s="1"/>
  <c r="C24" i="5"/>
  <c r="D24" i="5" s="1"/>
  <c r="E24" i="5" s="1"/>
  <c r="F24" i="5" s="1"/>
  <c r="G24" i="5" s="1"/>
  <c r="L6" i="5"/>
  <c r="M6" i="5" s="1"/>
  <c r="N6" i="5" s="1"/>
  <c r="O6" i="5" s="1"/>
  <c r="P6" i="5" s="1"/>
  <c r="C6" i="5"/>
  <c r="D6" i="5" s="1"/>
  <c r="E6" i="5" s="1"/>
  <c r="F6" i="5" s="1"/>
  <c r="G6" i="5" s="1"/>
  <c r="K162" i="4"/>
  <c r="K161" i="4"/>
  <c r="K160" i="4"/>
  <c r="K159" i="4"/>
  <c r="K158" i="4"/>
  <c r="K157" i="4"/>
  <c r="R157" i="4" s="1"/>
  <c r="K156" i="4"/>
  <c r="R156" i="4" s="1"/>
  <c r="K155" i="4"/>
  <c r="K154" i="4"/>
  <c r="K153" i="4"/>
  <c r="K152" i="4"/>
  <c r="K151" i="4"/>
  <c r="E162" i="4"/>
  <c r="D162" i="4"/>
  <c r="C162" i="4"/>
  <c r="B162" i="4"/>
  <c r="E161" i="4"/>
  <c r="D161" i="4"/>
  <c r="C161" i="4"/>
  <c r="B161" i="4"/>
  <c r="E160" i="4"/>
  <c r="D160" i="4"/>
  <c r="C160" i="4"/>
  <c r="B160" i="4"/>
  <c r="E159" i="4"/>
  <c r="D159" i="4"/>
  <c r="C159" i="4"/>
  <c r="B159" i="4"/>
  <c r="E158" i="4"/>
  <c r="D158" i="4"/>
  <c r="C158" i="4"/>
  <c r="B158" i="4"/>
  <c r="E157" i="4"/>
  <c r="D157" i="4"/>
  <c r="C157" i="4"/>
  <c r="B157" i="4"/>
  <c r="E156" i="4"/>
  <c r="D156" i="4"/>
  <c r="C156" i="4"/>
  <c r="B156" i="4"/>
  <c r="E155" i="4"/>
  <c r="D155" i="4"/>
  <c r="C155" i="4"/>
  <c r="B155" i="4"/>
  <c r="E154" i="4"/>
  <c r="D154" i="4"/>
  <c r="C154" i="4"/>
  <c r="B154" i="4"/>
  <c r="E153" i="4"/>
  <c r="D153" i="4"/>
  <c r="C153" i="4"/>
  <c r="B153" i="4"/>
  <c r="E152" i="4"/>
  <c r="D152" i="4"/>
  <c r="C152" i="4"/>
  <c r="B152" i="4"/>
  <c r="F151" i="4"/>
  <c r="E151" i="4"/>
  <c r="D151" i="4"/>
  <c r="C151" i="4"/>
  <c r="B151" i="4"/>
  <c r="K144" i="4"/>
  <c r="K143" i="4"/>
  <c r="K142" i="4"/>
  <c r="K141" i="4"/>
  <c r="K140" i="4"/>
  <c r="K139" i="4"/>
  <c r="R139" i="4" s="1"/>
  <c r="K138" i="4"/>
  <c r="R138" i="4" s="1"/>
  <c r="K137" i="4"/>
  <c r="K136" i="4"/>
  <c r="K135" i="4"/>
  <c r="K134" i="4"/>
  <c r="K133" i="4"/>
  <c r="E144" i="4"/>
  <c r="D144" i="4"/>
  <c r="C144" i="4"/>
  <c r="B144" i="4"/>
  <c r="E143" i="4"/>
  <c r="D143" i="4"/>
  <c r="C143" i="4"/>
  <c r="B143" i="4"/>
  <c r="E142" i="4"/>
  <c r="D142" i="4"/>
  <c r="C142" i="4"/>
  <c r="B142" i="4"/>
  <c r="E141" i="4"/>
  <c r="D141" i="4"/>
  <c r="C141" i="4"/>
  <c r="B141" i="4"/>
  <c r="E140" i="4"/>
  <c r="D140" i="4"/>
  <c r="C140" i="4"/>
  <c r="B140" i="4"/>
  <c r="E139" i="4"/>
  <c r="D139" i="4"/>
  <c r="C139" i="4"/>
  <c r="B139" i="4"/>
  <c r="E138" i="4"/>
  <c r="D138" i="4"/>
  <c r="C138" i="4"/>
  <c r="B138" i="4"/>
  <c r="E137" i="4"/>
  <c r="D137" i="4"/>
  <c r="C137" i="4"/>
  <c r="B137" i="4"/>
  <c r="E136" i="4"/>
  <c r="D136" i="4"/>
  <c r="C136" i="4"/>
  <c r="B136" i="4"/>
  <c r="E135" i="4"/>
  <c r="D135" i="4"/>
  <c r="C135" i="4"/>
  <c r="B135" i="4"/>
  <c r="E134" i="4"/>
  <c r="D134" i="4"/>
  <c r="C134" i="4"/>
  <c r="B134" i="4"/>
  <c r="F133" i="4"/>
  <c r="E133" i="4"/>
  <c r="D133" i="4"/>
  <c r="C133" i="4"/>
  <c r="B133" i="4"/>
  <c r="K126" i="4"/>
  <c r="K125" i="4"/>
  <c r="K124" i="4"/>
  <c r="K123" i="4"/>
  <c r="K122" i="4"/>
  <c r="K121" i="4"/>
  <c r="R121" i="4" s="1"/>
  <c r="K120" i="4"/>
  <c r="R120" i="4" s="1"/>
  <c r="K119" i="4"/>
  <c r="K118" i="4"/>
  <c r="K117" i="4"/>
  <c r="K116" i="4"/>
  <c r="K115" i="4"/>
  <c r="E126" i="4"/>
  <c r="D126" i="4"/>
  <c r="C126" i="4"/>
  <c r="B126" i="4"/>
  <c r="E125" i="4"/>
  <c r="D125" i="4"/>
  <c r="C125" i="4"/>
  <c r="B125" i="4"/>
  <c r="E124" i="4"/>
  <c r="D124" i="4"/>
  <c r="C124" i="4"/>
  <c r="B124" i="4"/>
  <c r="E123" i="4"/>
  <c r="D123" i="4"/>
  <c r="C123" i="4"/>
  <c r="B123" i="4"/>
  <c r="E122" i="4"/>
  <c r="D122" i="4"/>
  <c r="C122" i="4"/>
  <c r="B122" i="4"/>
  <c r="E121" i="4"/>
  <c r="D121" i="4"/>
  <c r="C121" i="4"/>
  <c r="B121" i="4"/>
  <c r="E120" i="4"/>
  <c r="D120" i="4"/>
  <c r="C120" i="4"/>
  <c r="B120" i="4"/>
  <c r="E119" i="4"/>
  <c r="D119" i="4"/>
  <c r="C119" i="4"/>
  <c r="B119" i="4"/>
  <c r="E118" i="4"/>
  <c r="D118" i="4"/>
  <c r="C118" i="4"/>
  <c r="B118" i="4"/>
  <c r="E117" i="4"/>
  <c r="D117" i="4"/>
  <c r="C117" i="4"/>
  <c r="B117" i="4"/>
  <c r="E116" i="4"/>
  <c r="D116" i="4"/>
  <c r="C116" i="4"/>
  <c r="B116" i="4"/>
  <c r="F115" i="4"/>
  <c r="E115" i="4"/>
  <c r="D115" i="4"/>
  <c r="C115" i="4"/>
  <c r="B115" i="4"/>
  <c r="K108" i="4"/>
  <c r="K107" i="4"/>
  <c r="K106" i="4"/>
  <c r="K105" i="4"/>
  <c r="K104" i="4"/>
  <c r="K103" i="4"/>
  <c r="R103" i="4" s="1"/>
  <c r="K102" i="4"/>
  <c r="R102" i="4" s="1"/>
  <c r="K101" i="4"/>
  <c r="K100" i="4"/>
  <c r="K99" i="4"/>
  <c r="K98" i="4"/>
  <c r="K97" i="4"/>
  <c r="E108" i="4"/>
  <c r="D108" i="4"/>
  <c r="C108" i="4"/>
  <c r="B108" i="4"/>
  <c r="E107" i="4"/>
  <c r="D107" i="4"/>
  <c r="C107" i="4"/>
  <c r="B107" i="4"/>
  <c r="E106" i="4"/>
  <c r="D106" i="4"/>
  <c r="C106" i="4"/>
  <c r="B106" i="4"/>
  <c r="E105" i="4"/>
  <c r="D105" i="4"/>
  <c r="C105" i="4"/>
  <c r="B105" i="4"/>
  <c r="E104" i="4"/>
  <c r="D104" i="4"/>
  <c r="C104" i="4"/>
  <c r="B104" i="4"/>
  <c r="H103" i="4"/>
  <c r="N157" i="10" s="1"/>
  <c r="E103" i="4"/>
  <c r="D103" i="4"/>
  <c r="C103" i="4"/>
  <c r="B103" i="4"/>
  <c r="H102" i="4"/>
  <c r="N156" i="10" s="1"/>
  <c r="E102" i="4"/>
  <c r="D102" i="4"/>
  <c r="C102" i="4"/>
  <c r="B102" i="4"/>
  <c r="H101" i="4"/>
  <c r="N155" i="10" s="1"/>
  <c r="E101" i="4"/>
  <c r="D101" i="4"/>
  <c r="C101" i="4"/>
  <c r="B101" i="4"/>
  <c r="H100" i="4"/>
  <c r="N154" i="10" s="1"/>
  <c r="E100" i="4"/>
  <c r="D100" i="4"/>
  <c r="C100" i="4"/>
  <c r="B100" i="4"/>
  <c r="E99" i="4"/>
  <c r="D99" i="4"/>
  <c r="C99" i="4"/>
  <c r="B99" i="4"/>
  <c r="H98" i="4"/>
  <c r="N152" i="10" s="1"/>
  <c r="E98" i="4"/>
  <c r="D98" i="4"/>
  <c r="C98" i="4"/>
  <c r="B98" i="4"/>
  <c r="F97" i="4"/>
  <c r="E97" i="4"/>
  <c r="D97" i="4"/>
  <c r="C97" i="4"/>
  <c r="B97" i="4"/>
  <c r="K90" i="4"/>
  <c r="K89" i="4"/>
  <c r="K88" i="4"/>
  <c r="K87" i="4"/>
  <c r="K86" i="4"/>
  <c r="K85" i="4"/>
  <c r="R85" i="4" s="1"/>
  <c r="K84" i="4"/>
  <c r="R84" i="4" s="1"/>
  <c r="K83" i="4"/>
  <c r="K82" i="4"/>
  <c r="K81" i="4"/>
  <c r="K80" i="4"/>
  <c r="K79" i="4"/>
  <c r="E90" i="4"/>
  <c r="D90" i="4"/>
  <c r="C90" i="4"/>
  <c r="B90" i="4"/>
  <c r="E89" i="4"/>
  <c r="D89" i="4"/>
  <c r="C89" i="4"/>
  <c r="B89" i="4"/>
  <c r="E88" i="4"/>
  <c r="D88" i="4"/>
  <c r="C88" i="4"/>
  <c r="B88" i="4"/>
  <c r="E87" i="4"/>
  <c r="D87" i="4"/>
  <c r="C87" i="4"/>
  <c r="B87" i="4"/>
  <c r="E86" i="4"/>
  <c r="D86" i="4"/>
  <c r="C86" i="4"/>
  <c r="B86" i="4"/>
  <c r="E85" i="4"/>
  <c r="D85" i="4"/>
  <c r="C85" i="4"/>
  <c r="B85" i="4"/>
  <c r="E84" i="4"/>
  <c r="D84" i="4"/>
  <c r="C84" i="4"/>
  <c r="B84" i="4"/>
  <c r="H83" i="4"/>
  <c r="N141" i="10" s="1"/>
  <c r="E83" i="4"/>
  <c r="D83" i="4"/>
  <c r="C83" i="4"/>
  <c r="B83" i="4"/>
  <c r="H82" i="4"/>
  <c r="N140" i="10" s="1"/>
  <c r="E82" i="4"/>
  <c r="D82" i="4"/>
  <c r="C82" i="4"/>
  <c r="B82" i="4"/>
  <c r="E81" i="4"/>
  <c r="D81" i="4"/>
  <c r="C81" i="4"/>
  <c r="B81" i="4"/>
  <c r="E80" i="4"/>
  <c r="D80" i="4"/>
  <c r="C80" i="4"/>
  <c r="B80" i="4"/>
  <c r="F79" i="4"/>
  <c r="E79" i="4"/>
  <c r="D79" i="4"/>
  <c r="C79" i="4"/>
  <c r="B79" i="4"/>
  <c r="K72" i="4"/>
  <c r="K71" i="4"/>
  <c r="K70" i="4"/>
  <c r="K69" i="4"/>
  <c r="K68" i="4"/>
  <c r="K67" i="4"/>
  <c r="R67" i="4" s="1"/>
  <c r="K66" i="4"/>
  <c r="R66" i="4" s="1"/>
  <c r="K65" i="4"/>
  <c r="K64" i="4"/>
  <c r="K63" i="4"/>
  <c r="K62" i="4"/>
  <c r="K61" i="4"/>
  <c r="E72" i="4"/>
  <c r="D72" i="4"/>
  <c r="C72" i="4"/>
  <c r="B72" i="4"/>
  <c r="E71" i="4"/>
  <c r="D71" i="4"/>
  <c r="C71" i="4"/>
  <c r="B71" i="4"/>
  <c r="E70" i="4"/>
  <c r="D70" i="4"/>
  <c r="C70" i="4"/>
  <c r="B70" i="4"/>
  <c r="E69" i="4"/>
  <c r="D69" i="4"/>
  <c r="C69" i="4"/>
  <c r="B69" i="4"/>
  <c r="E68" i="4"/>
  <c r="D68" i="4"/>
  <c r="C68" i="4"/>
  <c r="B68" i="4"/>
  <c r="E67" i="4"/>
  <c r="D67" i="4"/>
  <c r="C67" i="4"/>
  <c r="B67" i="4"/>
  <c r="E66" i="4"/>
  <c r="D66" i="4"/>
  <c r="C66" i="4"/>
  <c r="B66" i="4"/>
  <c r="E65" i="4"/>
  <c r="D65" i="4"/>
  <c r="C65" i="4"/>
  <c r="B65" i="4"/>
  <c r="H64" i="4"/>
  <c r="N126" i="10" s="1"/>
  <c r="E64" i="4"/>
  <c r="D64" i="4"/>
  <c r="C64" i="4"/>
  <c r="B64" i="4"/>
  <c r="H63" i="4"/>
  <c r="N125" i="10" s="1"/>
  <c r="E63" i="4"/>
  <c r="D63" i="4"/>
  <c r="C63" i="4"/>
  <c r="B63" i="4"/>
  <c r="H62" i="4"/>
  <c r="N124" i="10" s="1"/>
  <c r="E62" i="4"/>
  <c r="D62" i="4"/>
  <c r="C62" i="4"/>
  <c r="B62" i="4"/>
  <c r="F61" i="4"/>
  <c r="E61" i="4"/>
  <c r="D61" i="4"/>
  <c r="C61" i="4"/>
  <c r="B61" i="4"/>
  <c r="K54" i="4"/>
  <c r="K53" i="4"/>
  <c r="K52" i="4"/>
  <c r="K51" i="4"/>
  <c r="K50" i="4"/>
  <c r="K49" i="4"/>
  <c r="R49" i="4" s="1"/>
  <c r="K48" i="4"/>
  <c r="K47" i="4"/>
  <c r="K46" i="4"/>
  <c r="K45" i="4"/>
  <c r="K44" i="4"/>
  <c r="K43" i="4"/>
  <c r="H47" i="4"/>
  <c r="N113" i="10" s="1"/>
  <c r="H46" i="4"/>
  <c r="N112" i="10" s="1"/>
  <c r="H45" i="4"/>
  <c r="N111" i="10" s="1"/>
  <c r="F43" i="4"/>
  <c r="E43" i="4"/>
  <c r="D43" i="4"/>
  <c r="C43" i="4"/>
  <c r="B43" i="4"/>
  <c r="H10" i="4"/>
  <c r="N84" i="10" s="1"/>
  <c r="F7" i="4"/>
  <c r="F25" i="4"/>
  <c r="E25" i="4"/>
  <c r="D25" i="4"/>
  <c r="C25" i="4"/>
  <c r="B25" i="4"/>
  <c r="K18" i="4"/>
  <c r="K17" i="4"/>
  <c r="K16" i="4"/>
  <c r="K15" i="4"/>
  <c r="K14" i="4"/>
  <c r="K13" i="4"/>
  <c r="R13" i="4" s="1"/>
  <c r="K12" i="4"/>
  <c r="R12" i="4" s="1"/>
  <c r="K11" i="4"/>
  <c r="K10" i="4"/>
  <c r="K9" i="4"/>
  <c r="K8" i="4"/>
  <c r="K7" i="4"/>
  <c r="E18" i="4"/>
  <c r="D18" i="4"/>
  <c r="C18" i="4"/>
  <c r="B18" i="4"/>
  <c r="E17" i="4"/>
  <c r="D17" i="4"/>
  <c r="C17" i="4"/>
  <c r="B17" i="4"/>
  <c r="E16" i="4"/>
  <c r="D16" i="4"/>
  <c r="C16" i="4"/>
  <c r="B16" i="4"/>
  <c r="E15" i="4"/>
  <c r="D15" i="4"/>
  <c r="C15" i="4"/>
  <c r="B15" i="4"/>
  <c r="E14" i="4"/>
  <c r="D14" i="4"/>
  <c r="C14" i="4"/>
  <c r="B14" i="4"/>
  <c r="E13" i="4"/>
  <c r="D13" i="4"/>
  <c r="C13" i="4"/>
  <c r="B13" i="4"/>
  <c r="E12" i="4"/>
  <c r="D12" i="4"/>
  <c r="C12" i="4"/>
  <c r="B12" i="4"/>
  <c r="E11" i="4"/>
  <c r="D11" i="4"/>
  <c r="C11" i="4"/>
  <c r="B11" i="4"/>
  <c r="E10" i="4"/>
  <c r="D10" i="4"/>
  <c r="C10" i="4"/>
  <c r="B10" i="4"/>
  <c r="E9" i="4"/>
  <c r="D9" i="4"/>
  <c r="C9" i="4"/>
  <c r="B9" i="4"/>
  <c r="E8" i="4"/>
  <c r="D8" i="4"/>
  <c r="C8" i="4"/>
  <c r="B8" i="4"/>
  <c r="E7" i="4"/>
  <c r="D7" i="4"/>
  <c r="C7" i="4"/>
  <c r="B7" i="4"/>
  <c r="L150" i="4"/>
  <c r="M150" i="4" s="1"/>
  <c r="N150" i="4" s="1"/>
  <c r="O150" i="4" s="1"/>
  <c r="P150" i="4" s="1"/>
  <c r="C150" i="4"/>
  <c r="D150" i="4" s="1"/>
  <c r="E150" i="4" s="1"/>
  <c r="F150" i="4" s="1"/>
  <c r="G150" i="4" s="1"/>
  <c r="M132" i="4"/>
  <c r="N132" i="4" s="1"/>
  <c r="O132" i="4" s="1"/>
  <c r="P132" i="4" s="1"/>
  <c r="L132" i="4"/>
  <c r="C132" i="4"/>
  <c r="D132" i="4" s="1"/>
  <c r="E132" i="4" s="1"/>
  <c r="F132" i="4" s="1"/>
  <c r="G132" i="4" s="1"/>
  <c r="L114" i="4"/>
  <c r="M114" i="4" s="1"/>
  <c r="N114" i="4" s="1"/>
  <c r="O114" i="4" s="1"/>
  <c r="P114" i="4" s="1"/>
  <c r="C114" i="4"/>
  <c r="D114" i="4" s="1"/>
  <c r="E114" i="4" s="1"/>
  <c r="F114" i="4" s="1"/>
  <c r="G114" i="4" s="1"/>
  <c r="L96" i="4"/>
  <c r="M96" i="4" s="1"/>
  <c r="N96" i="4" s="1"/>
  <c r="O96" i="4" s="1"/>
  <c r="P96" i="4" s="1"/>
  <c r="C96" i="4"/>
  <c r="D96" i="4" s="1"/>
  <c r="E96" i="4" s="1"/>
  <c r="F96" i="4" s="1"/>
  <c r="G96" i="4" s="1"/>
  <c r="L78" i="4"/>
  <c r="M78" i="4" s="1"/>
  <c r="N78" i="4" s="1"/>
  <c r="O78" i="4" s="1"/>
  <c r="P78" i="4" s="1"/>
  <c r="C78" i="4"/>
  <c r="D78" i="4" s="1"/>
  <c r="E78" i="4" s="1"/>
  <c r="F78" i="4" s="1"/>
  <c r="G78" i="4" s="1"/>
  <c r="L60" i="4"/>
  <c r="M60" i="4" s="1"/>
  <c r="N60" i="4" s="1"/>
  <c r="O60" i="4" s="1"/>
  <c r="P60" i="4" s="1"/>
  <c r="C60" i="4"/>
  <c r="D60" i="4" s="1"/>
  <c r="E60" i="4" s="1"/>
  <c r="F60" i="4" s="1"/>
  <c r="G60" i="4" s="1"/>
  <c r="L42" i="4"/>
  <c r="M42" i="4" s="1"/>
  <c r="N42" i="4" s="1"/>
  <c r="O42" i="4" s="1"/>
  <c r="P42" i="4" s="1"/>
  <c r="C42" i="4"/>
  <c r="D42" i="4" s="1"/>
  <c r="E42" i="4" s="1"/>
  <c r="F42" i="4" s="1"/>
  <c r="G42" i="4" s="1"/>
  <c r="K36" i="4"/>
  <c r="C36" i="4"/>
  <c r="B36" i="4"/>
  <c r="K35" i="4"/>
  <c r="C35" i="4"/>
  <c r="B35" i="4"/>
  <c r="K34" i="4"/>
  <c r="C34" i="4"/>
  <c r="B34" i="4"/>
  <c r="K33" i="4"/>
  <c r="C33" i="4"/>
  <c r="B33" i="4"/>
  <c r="K32" i="4"/>
  <c r="C32" i="4"/>
  <c r="B32" i="4"/>
  <c r="K31" i="4"/>
  <c r="R31" i="4" s="1"/>
  <c r="C31" i="4"/>
  <c r="B31" i="4"/>
  <c r="K30" i="4"/>
  <c r="R30" i="4" s="1"/>
  <c r="C30" i="4"/>
  <c r="B30" i="4"/>
  <c r="K29" i="4"/>
  <c r="C29" i="4"/>
  <c r="B29" i="4"/>
  <c r="K28" i="4"/>
  <c r="C28" i="4"/>
  <c r="B28" i="4"/>
  <c r="K27" i="4"/>
  <c r="C27" i="4"/>
  <c r="B27" i="4"/>
  <c r="K26" i="4"/>
  <c r="C26" i="4"/>
  <c r="B26" i="4"/>
  <c r="K25" i="4"/>
  <c r="R25" i="4" s="1"/>
  <c r="L24" i="4"/>
  <c r="M24" i="4" s="1"/>
  <c r="N24" i="4" s="1"/>
  <c r="O24" i="4" s="1"/>
  <c r="P24" i="4" s="1"/>
  <c r="C24" i="4"/>
  <c r="D24" i="4" s="1"/>
  <c r="E24" i="4" s="1"/>
  <c r="F24" i="4" s="1"/>
  <c r="G24" i="4" s="1"/>
  <c r="L6" i="4"/>
  <c r="M6" i="4" s="1"/>
  <c r="N6" i="4" s="1"/>
  <c r="O6" i="4" s="1"/>
  <c r="P6" i="4" s="1"/>
  <c r="C6" i="4"/>
  <c r="D6" i="4" s="1"/>
  <c r="E6" i="4" s="1"/>
  <c r="F6" i="4" s="1"/>
  <c r="G6" i="4" s="1"/>
  <c r="K162" i="3"/>
  <c r="K161" i="3"/>
  <c r="K160" i="3"/>
  <c r="K159" i="3"/>
  <c r="K158" i="3"/>
  <c r="K157" i="3"/>
  <c r="K156" i="3"/>
  <c r="K155" i="3"/>
  <c r="K154" i="3"/>
  <c r="K153" i="3"/>
  <c r="K152" i="3"/>
  <c r="K151" i="3"/>
  <c r="F162" i="3"/>
  <c r="E162" i="3"/>
  <c r="D162" i="3"/>
  <c r="C162" i="3"/>
  <c r="B162" i="3"/>
  <c r="F161" i="3"/>
  <c r="E161" i="3"/>
  <c r="D161" i="3"/>
  <c r="C161" i="3"/>
  <c r="B161" i="3"/>
  <c r="F160" i="3"/>
  <c r="E160" i="3"/>
  <c r="D160" i="3"/>
  <c r="C160" i="3"/>
  <c r="B160" i="3"/>
  <c r="F159" i="3"/>
  <c r="E159" i="3"/>
  <c r="D159" i="3"/>
  <c r="C159" i="3"/>
  <c r="B159" i="3"/>
  <c r="F158" i="3"/>
  <c r="H158" i="3" s="1"/>
  <c r="E158" i="3"/>
  <c r="D158" i="3"/>
  <c r="C158" i="3"/>
  <c r="B158" i="3"/>
  <c r="G157" i="3"/>
  <c r="F157" i="3"/>
  <c r="E157" i="3"/>
  <c r="D157" i="3"/>
  <c r="C157" i="3"/>
  <c r="B157" i="3"/>
  <c r="G156" i="3"/>
  <c r="F156" i="3"/>
  <c r="E156" i="3"/>
  <c r="D156" i="3"/>
  <c r="C156" i="3"/>
  <c r="B156" i="3"/>
  <c r="G155" i="3"/>
  <c r="F155" i="3"/>
  <c r="E155" i="3"/>
  <c r="D155" i="3"/>
  <c r="C155" i="3"/>
  <c r="B155" i="3"/>
  <c r="G154" i="3"/>
  <c r="F154" i="3"/>
  <c r="E154" i="3"/>
  <c r="D154" i="3"/>
  <c r="C154" i="3"/>
  <c r="B154" i="3"/>
  <c r="G153" i="3"/>
  <c r="F153" i="3"/>
  <c r="E153" i="3"/>
  <c r="D153" i="3"/>
  <c r="C153" i="3"/>
  <c r="B153" i="3"/>
  <c r="G152" i="3"/>
  <c r="F152" i="3"/>
  <c r="E152" i="3"/>
  <c r="D152" i="3"/>
  <c r="C152" i="3"/>
  <c r="B152" i="3"/>
  <c r="G151" i="3"/>
  <c r="F151" i="3"/>
  <c r="E151" i="3"/>
  <c r="D151" i="3"/>
  <c r="C151" i="3"/>
  <c r="B151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F144" i="3"/>
  <c r="E144" i="3"/>
  <c r="D144" i="3"/>
  <c r="C144" i="3"/>
  <c r="B144" i="3"/>
  <c r="F143" i="3"/>
  <c r="E143" i="3"/>
  <c r="D143" i="3"/>
  <c r="C143" i="3"/>
  <c r="B143" i="3"/>
  <c r="F142" i="3"/>
  <c r="E142" i="3"/>
  <c r="D142" i="3"/>
  <c r="C142" i="3"/>
  <c r="B142" i="3"/>
  <c r="F141" i="3"/>
  <c r="E141" i="3"/>
  <c r="D141" i="3"/>
  <c r="C141" i="3"/>
  <c r="B141" i="3"/>
  <c r="F140" i="3"/>
  <c r="H140" i="3" s="1"/>
  <c r="N74" i="10" s="1"/>
  <c r="E140" i="3"/>
  <c r="D140" i="3"/>
  <c r="C140" i="3"/>
  <c r="B140" i="3"/>
  <c r="F139" i="3"/>
  <c r="H139" i="3" s="1"/>
  <c r="N73" i="10" s="1"/>
  <c r="E139" i="3"/>
  <c r="D139" i="3"/>
  <c r="C139" i="3"/>
  <c r="B139" i="3"/>
  <c r="G138" i="3"/>
  <c r="M72" i="10" s="1"/>
  <c r="F138" i="3"/>
  <c r="E138" i="3"/>
  <c r="D138" i="3"/>
  <c r="C138" i="3"/>
  <c r="B138" i="3"/>
  <c r="G137" i="3"/>
  <c r="M71" i="10" s="1"/>
  <c r="F137" i="3"/>
  <c r="E137" i="3"/>
  <c r="D137" i="3"/>
  <c r="C137" i="3"/>
  <c r="B137" i="3"/>
  <c r="G136" i="3"/>
  <c r="M70" i="10" s="1"/>
  <c r="F136" i="3"/>
  <c r="E136" i="3"/>
  <c r="D136" i="3"/>
  <c r="C136" i="3"/>
  <c r="B136" i="3"/>
  <c r="G135" i="3"/>
  <c r="M69" i="10" s="1"/>
  <c r="F135" i="3"/>
  <c r="E135" i="3"/>
  <c r="D135" i="3"/>
  <c r="C135" i="3"/>
  <c r="B135" i="3"/>
  <c r="G134" i="3"/>
  <c r="M68" i="10" s="1"/>
  <c r="F134" i="3"/>
  <c r="E134" i="3"/>
  <c r="D134" i="3"/>
  <c r="C134" i="3"/>
  <c r="B134" i="3"/>
  <c r="G133" i="3"/>
  <c r="P140" i="3" s="1"/>
  <c r="F133" i="3"/>
  <c r="E133" i="3"/>
  <c r="D133" i="3"/>
  <c r="C133" i="3"/>
  <c r="B133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F126" i="3"/>
  <c r="E126" i="3"/>
  <c r="D126" i="3"/>
  <c r="C126" i="3"/>
  <c r="B126" i="3"/>
  <c r="F125" i="3"/>
  <c r="E125" i="3"/>
  <c r="D125" i="3"/>
  <c r="C125" i="3"/>
  <c r="B125" i="3"/>
  <c r="F124" i="3"/>
  <c r="E124" i="3"/>
  <c r="D124" i="3"/>
  <c r="C124" i="3"/>
  <c r="B124" i="3"/>
  <c r="F123" i="3"/>
  <c r="E123" i="3"/>
  <c r="D123" i="3"/>
  <c r="C123" i="3"/>
  <c r="B123" i="3"/>
  <c r="F122" i="3"/>
  <c r="H122" i="3" s="1"/>
  <c r="E122" i="3"/>
  <c r="D122" i="3"/>
  <c r="C122" i="3"/>
  <c r="B122" i="3"/>
  <c r="G121" i="3"/>
  <c r="F121" i="3"/>
  <c r="E121" i="3"/>
  <c r="D121" i="3"/>
  <c r="C121" i="3"/>
  <c r="B121" i="3"/>
  <c r="G120" i="3"/>
  <c r="F120" i="3"/>
  <c r="E120" i="3"/>
  <c r="D120" i="3"/>
  <c r="C120" i="3"/>
  <c r="B120" i="3"/>
  <c r="G119" i="3"/>
  <c r="F119" i="3"/>
  <c r="E119" i="3"/>
  <c r="D119" i="3"/>
  <c r="C119" i="3"/>
  <c r="B119" i="3"/>
  <c r="G118" i="3"/>
  <c r="F118" i="3"/>
  <c r="E118" i="3"/>
  <c r="D118" i="3"/>
  <c r="C118" i="3"/>
  <c r="B118" i="3"/>
  <c r="G117" i="3"/>
  <c r="F117" i="3"/>
  <c r="E117" i="3"/>
  <c r="D117" i="3"/>
  <c r="C117" i="3"/>
  <c r="B117" i="3"/>
  <c r="G116" i="3"/>
  <c r="F116" i="3"/>
  <c r="E116" i="3"/>
  <c r="D116" i="3"/>
  <c r="C116" i="3"/>
  <c r="B116" i="3"/>
  <c r="G115" i="3"/>
  <c r="F115" i="3"/>
  <c r="E115" i="3"/>
  <c r="D115" i="3"/>
  <c r="C115" i="3"/>
  <c r="B115" i="3"/>
  <c r="K108" i="3"/>
  <c r="K107" i="3"/>
  <c r="K106" i="3"/>
  <c r="K105" i="3"/>
  <c r="K104" i="3"/>
  <c r="K103" i="3"/>
  <c r="K102" i="3"/>
  <c r="K101" i="3"/>
  <c r="K100" i="3"/>
  <c r="K99" i="3"/>
  <c r="K98" i="3"/>
  <c r="K97" i="3"/>
  <c r="F108" i="3"/>
  <c r="E108" i="3"/>
  <c r="D108" i="3"/>
  <c r="C108" i="3"/>
  <c r="B108" i="3"/>
  <c r="F107" i="3"/>
  <c r="E107" i="3"/>
  <c r="D107" i="3"/>
  <c r="C107" i="3"/>
  <c r="B107" i="3"/>
  <c r="F106" i="3"/>
  <c r="E106" i="3"/>
  <c r="D106" i="3"/>
  <c r="C106" i="3"/>
  <c r="B106" i="3"/>
  <c r="F105" i="3"/>
  <c r="E105" i="3"/>
  <c r="D105" i="3"/>
  <c r="C105" i="3"/>
  <c r="B105" i="3"/>
  <c r="F104" i="3"/>
  <c r="H104" i="3" s="1"/>
  <c r="L74" i="10" s="1"/>
  <c r="E104" i="3"/>
  <c r="D104" i="3"/>
  <c r="C104" i="3"/>
  <c r="B104" i="3"/>
  <c r="F103" i="3"/>
  <c r="H103" i="3" s="1"/>
  <c r="L73" i="10" s="1"/>
  <c r="E103" i="3"/>
  <c r="D103" i="3"/>
  <c r="C103" i="3"/>
  <c r="B103" i="3"/>
  <c r="G102" i="3"/>
  <c r="F102" i="3"/>
  <c r="E102" i="3"/>
  <c r="D102" i="3"/>
  <c r="C102" i="3"/>
  <c r="B102" i="3"/>
  <c r="G101" i="3"/>
  <c r="F101" i="3"/>
  <c r="E101" i="3"/>
  <c r="D101" i="3"/>
  <c r="C101" i="3"/>
  <c r="B101" i="3"/>
  <c r="G100" i="3"/>
  <c r="F100" i="3"/>
  <c r="E100" i="3"/>
  <c r="D100" i="3"/>
  <c r="C100" i="3"/>
  <c r="B100" i="3"/>
  <c r="G99" i="3"/>
  <c r="F99" i="3"/>
  <c r="E99" i="3"/>
  <c r="D99" i="3"/>
  <c r="C99" i="3"/>
  <c r="B99" i="3"/>
  <c r="G98" i="3"/>
  <c r="F98" i="3"/>
  <c r="E98" i="3"/>
  <c r="D98" i="3"/>
  <c r="C98" i="3"/>
  <c r="B98" i="3"/>
  <c r="G97" i="3"/>
  <c r="F97" i="3"/>
  <c r="E97" i="3"/>
  <c r="D97" i="3"/>
  <c r="C97" i="3"/>
  <c r="B97" i="3"/>
  <c r="K90" i="3"/>
  <c r="K89" i="3"/>
  <c r="K88" i="3"/>
  <c r="K87" i="3"/>
  <c r="K86" i="3"/>
  <c r="K85" i="3"/>
  <c r="K84" i="3"/>
  <c r="K83" i="3"/>
  <c r="K82" i="3"/>
  <c r="K81" i="3"/>
  <c r="K80" i="3"/>
  <c r="K79" i="3"/>
  <c r="F90" i="3"/>
  <c r="E90" i="3"/>
  <c r="D90" i="3"/>
  <c r="C90" i="3"/>
  <c r="B90" i="3"/>
  <c r="F89" i="3"/>
  <c r="E89" i="3"/>
  <c r="D89" i="3"/>
  <c r="C89" i="3"/>
  <c r="B89" i="3"/>
  <c r="F88" i="3"/>
  <c r="E88" i="3"/>
  <c r="D88" i="3"/>
  <c r="C88" i="3"/>
  <c r="B88" i="3"/>
  <c r="F87" i="3"/>
  <c r="E87" i="3"/>
  <c r="D87" i="3"/>
  <c r="C87" i="3"/>
  <c r="B87" i="3"/>
  <c r="F86" i="3"/>
  <c r="H86" i="3" s="1"/>
  <c r="J74" i="10" s="1"/>
  <c r="E86" i="3"/>
  <c r="D86" i="3"/>
  <c r="C86" i="3"/>
  <c r="B86" i="3"/>
  <c r="F85" i="3"/>
  <c r="H85" i="3" s="1"/>
  <c r="J73" i="10" s="1"/>
  <c r="E85" i="3"/>
  <c r="D85" i="3"/>
  <c r="C85" i="3"/>
  <c r="B85" i="3"/>
  <c r="G84" i="3"/>
  <c r="I72" i="10" s="1"/>
  <c r="F84" i="3"/>
  <c r="E84" i="3"/>
  <c r="D84" i="3"/>
  <c r="C84" i="3"/>
  <c r="B84" i="3"/>
  <c r="G83" i="3"/>
  <c r="I71" i="10" s="1"/>
  <c r="F83" i="3"/>
  <c r="E83" i="3"/>
  <c r="D83" i="3"/>
  <c r="C83" i="3"/>
  <c r="B83" i="3"/>
  <c r="G82" i="3"/>
  <c r="I70" i="10" s="1"/>
  <c r="F82" i="3"/>
  <c r="E82" i="3"/>
  <c r="D82" i="3"/>
  <c r="C82" i="3"/>
  <c r="B82" i="3"/>
  <c r="G81" i="3"/>
  <c r="I69" i="10" s="1"/>
  <c r="F81" i="3"/>
  <c r="E81" i="3"/>
  <c r="D81" i="3"/>
  <c r="C81" i="3"/>
  <c r="B81" i="3"/>
  <c r="G80" i="3"/>
  <c r="I68" i="10" s="1"/>
  <c r="F80" i="3"/>
  <c r="E80" i="3"/>
  <c r="D80" i="3"/>
  <c r="C80" i="3"/>
  <c r="B80" i="3"/>
  <c r="G79" i="3"/>
  <c r="F79" i="3"/>
  <c r="E79" i="3"/>
  <c r="D79" i="3"/>
  <c r="C79" i="3"/>
  <c r="B79" i="3"/>
  <c r="L132" i="3"/>
  <c r="M132" i="3" s="1"/>
  <c r="N132" i="3" s="1"/>
  <c r="O132" i="3" s="1"/>
  <c r="P132" i="3" s="1"/>
  <c r="C132" i="3"/>
  <c r="D132" i="3" s="1"/>
  <c r="E132" i="3" s="1"/>
  <c r="F132" i="3" s="1"/>
  <c r="G132" i="3" s="1"/>
  <c r="L114" i="3"/>
  <c r="M114" i="3" s="1"/>
  <c r="N114" i="3" s="1"/>
  <c r="O114" i="3" s="1"/>
  <c r="P114" i="3" s="1"/>
  <c r="C114" i="3"/>
  <c r="D114" i="3" s="1"/>
  <c r="E114" i="3" s="1"/>
  <c r="F114" i="3" s="1"/>
  <c r="G114" i="3" s="1"/>
  <c r="L96" i="3"/>
  <c r="M96" i="3" s="1"/>
  <c r="N96" i="3" s="1"/>
  <c r="O96" i="3" s="1"/>
  <c r="P96" i="3" s="1"/>
  <c r="C96" i="3"/>
  <c r="D96" i="3" s="1"/>
  <c r="E96" i="3" s="1"/>
  <c r="F96" i="3" s="1"/>
  <c r="G96" i="3" s="1"/>
  <c r="L78" i="3"/>
  <c r="M78" i="3" s="1"/>
  <c r="N78" i="3" s="1"/>
  <c r="O78" i="3" s="1"/>
  <c r="P78" i="3" s="1"/>
  <c r="C78" i="3"/>
  <c r="D78" i="3" s="1"/>
  <c r="E78" i="3" s="1"/>
  <c r="F78" i="3" s="1"/>
  <c r="G78" i="3" s="1"/>
  <c r="K72" i="3"/>
  <c r="K71" i="3"/>
  <c r="K70" i="3"/>
  <c r="K69" i="3"/>
  <c r="K68" i="3"/>
  <c r="K67" i="3"/>
  <c r="K66" i="3"/>
  <c r="K65" i="3"/>
  <c r="K64" i="3"/>
  <c r="K63" i="3"/>
  <c r="K62" i="3"/>
  <c r="K61" i="3"/>
  <c r="F72" i="3"/>
  <c r="E72" i="3"/>
  <c r="D72" i="3"/>
  <c r="C72" i="3"/>
  <c r="B72" i="3"/>
  <c r="F71" i="3"/>
  <c r="E71" i="3"/>
  <c r="D71" i="3"/>
  <c r="C71" i="3"/>
  <c r="B71" i="3"/>
  <c r="F70" i="3"/>
  <c r="E70" i="3"/>
  <c r="D70" i="3"/>
  <c r="C70" i="3"/>
  <c r="B70" i="3"/>
  <c r="F69" i="3"/>
  <c r="E69" i="3"/>
  <c r="D69" i="3"/>
  <c r="C69" i="3"/>
  <c r="B69" i="3"/>
  <c r="F68" i="3"/>
  <c r="H68" i="3" s="1"/>
  <c r="N59" i="10" s="1"/>
  <c r="E68" i="3"/>
  <c r="D68" i="3"/>
  <c r="C68" i="3"/>
  <c r="B68" i="3"/>
  <c r="F67" i="3"/>
  <c r="H67" i="3" s="1"/>
  <c r="N58" i="10" s="1"/>
  <c r="E67" i="3"/>
  <c r="D67" i="3"/>
  <c r="C67" i="3"/>
  <c r="B67" i="3"/>
  <c r="G66" i="3"/>
  <c r="M57" i="10" s="1"/>
  <c r="F66" i="3"/>
  <c r="E66" i="3"/>
  <c r="D66" i="3"/>
  <c r="C66" i="3"/>
  <c r="B66" i="3"/>
  <c r="G65" i="3"/>
  <c r="M56" i="10" s="1"/>
  <c r="F65" i="3"/>
  <c r="E65" i="3"/>
  <c r="D65" i="3"/>
  <c r="C65" i="3"/>
  <c r="B65" i="3"/>
  <c r="G64" i="3"/>
  <c r="M55" i="10" s="1"/>
  <c r="F64" i="3"/>
  <c r="E64" i="3"/>
  <c r="D64" i="3"/>
  <c r="C64" i="3"/>
  <c r="B64" i="3"/>
  <c r="G63" i="3"/>
  <c r="M54" i="10" s="1"/>
  <c r="F63" i="3"/>
  <c r="E63" i="3"/>
  <c r="D63" i="3"/>
  <c r="C63" i="3"/>
  <c r="B63" i="3"/>
  <c r="G62" i="3"/>
  <c r="M53" i="10" s="1"/>
  <c r="F62" i="3"/>
  <c r="E62" i="3"/>
  <c r="D62" i="3"/>
  <c r="C62" i="3"/>
  <c r="B62" i="3"/>
  <c r="G61" i="3"/>
  <c r="E61" i="3"/>
  <c r="F61" i="3"/>
  <c r="D61" i="3"/>
  <c r="C61" i="3"/>
  <c r="B61" i="3"/>
  <c r="K54" i="3"/>
  <c r="K53" i="3"/>
  <c r="K52" i="3"/>
  <c r="K51" i="3"/>
  <c r="K50" i="3"/>
  <c r="K49" i="3"/>
  <c r="K48" i="3"/>
  <c r="K47" i="3"/>
  <c r="K46" i="3"/>
  <c r="K45" i="3"/>
  <c r="K44" i="3"/>
  <c r="K43" i="3"/>
  <c r="F54" i="3"/>
  <c r="E54" i="3"/>
  <c r="D54" i="3"/>
  <c r="C54" i="3"/>
  <c r="B54" i="3"/>
  <c r="F53" i="3"/>
  <c r="E53" i="3"/>
  <c r="D53" i="3"/>
  <c r="C53" i="3"/>
  <c r="B53" i="3"/>
  <c r="F52" i="3"/>
  <c r="E52" i="3"/>
  <c r="D52" i="3"/>
  <c r="C52" i="3"/>
  <c r="B52" i="3"/>
  <c r="F51" i="3"/>
  <c r="E51" i="3"/>
  <c r="D51" i="3"/>
  <c r="C51" i="3"/>
  <c r="B51" i="3"/>
  <c r="F50" i="3"/>
  <c r="H50" i="3" s="1"/>
  <c r="E50" i="3"/>
  <c r="D50" i="3"/>
  <c r="C50" i="3"/>
  <c r="B50" i="3"/>
  <c r="F49" i="3"/>
  <c r="H49" i="3" s="1"/>
  <c r="E49" i="3"/>
  <c r="D49" i="3"/>
  <c r="C49" i="3"/>
  <c r="B49" i="3"/>
  <c r="G48" i="3"/>
  <c r="F48" i="3"/>
  <c r="E48" i="3"/>
  <c r="D48" i="3"/>
  <c r="C48" i="3"/>
  <c r="B48" i="3"/>
  <c r="G47" i="3"/>
  <c r="F47" i="3"/>
  <c r="E47" i="3"/>
  <c r="D47" i="3"/>
  <c r="C47" i="3"/>
  <c r="B47" i="3"/>
  <c r="G46" i="3"/>
  <c r="F46" i="3"/>
  <c r="E46" i="3"/>
  <c r="D46" i="3"/>
  <c r="C46" i="3"/>
  <c r="B46" i="3"/>
  <c r="G45" i="3"/>
  <c r="F45" i="3"/>
  <c r="E45" i="3"/>
  <c r="D45" i="3"/>
  <c r="C45" i="3"/>
  <c r="B45" i="3"/>
  <c r="G44" i="3"/>
  <c r="F44" i="3"/>
  <c r="E44" i="3"/>
  <c r="D44" i="3"/>
  <c r="C44" i="3"/>
  <c r="B44" i="3"/>
  <c r="G43" i="3"/>
  <c r="F43" i="3"/>
  <c r="E43" i="3"/>
  <c r="D43" i="3"/>
  <c r="C43" i="3"/>
  <c r="B43" i="3"/>
  <c r="K36" i="3"/>
  <c r="K35" i="3"/>
  <c r="K34" i="3"/>
  <c r="K33" i="3"/>
  <c r="K32" i="3"/>
  <c r="K31" i="3"/>
  <c r="K30" i="3"/>
  <c r="K29" i="3"/>
  <c r="K28" i="3"/>
  <c r="K27" i="3"/>
  <c r="K26" i="3"/>
  <c r="K25" i="3"/>
  <c r="F36" i="3"/>
  <c r="E36" i="3"/>
  <c r="D36" i="3"/>
  <c r="C36" i="3"/>
  <c r="B36" i="3"/>
  <c r="F35" i="3"/>
  <c r="E35" i="3"/>
  <c r="D35" i="3"/>
  <c r="C35" i="3"/>
  <c r="B35" i="3"/>
  <c r="F34" i="3"/>
  <c r="E34" i="3"/>
  <c r="D34" i="3"/>
  <c r="C34" i="3"/>
  <c r="B34" i="3"/>
  <c r="F33" i="3"/>
  <c r="E33" i="3"/>
  <c r="D33" i="3"/>
  <c r="C33" i="3"/>
  <c r="B33" i="3"/>
  <c r="F32" i="3"/>
  <c r="H32" i="3" s="1"/>
  <c r="L59" i="10" s="1"/>
  <c r="E32" i="3"/>
  <c r="D32" i="3"/>
  <c r="C32" i="3"/>
  <c r="B32" i="3"/>
  <c r="F31" i="3"/>
  <c r="H31" i="3" s="1"/>
  <c r="L58" i="10" s="1"/>
  <c r="E31" i="3"/>
  <c r="D31" i="3"/>
  <c r="C31" i="3"/>
  <c r="B31" i="3"/>
  <c r="G30" i="3"/>
  <c r="K57" i="10" s="1"/>
  <c r="F30" i="3"/>
  <c r="E30" i="3"/>
  <c r="D30" i="3"/>
  <c r="C30" i="3"/>
  <c r="B30" i="3"/>
  <c r="G29" i="3"/>
  <c r="K56" i="10" s="1"/>
  <c r="F29" i="3"/>
  <c r="E29" i="3"/>
  <c r="D29" i="3"/>
  <c r="C29" i="3"/>
  <c r="B29" i="3"/>
  <c r="G28" i="3"/>
  <c r="K55" i="10" s="1"/>
  <c r="F28" i="3"/>
  <c r="E28" i="3"/>
  <c r="D28" i="3"/>
  <c r="C28" i="3"/>
  <c r="B28" i="3"/>
  <c r="G27" i="3"/>
  <c r="K54" i="10" s="1"/>
  <c r="F27" i="3"/>
  <c r="E27" i="3"/>
  <c r="D27" i="3"/>
  <c r="C27" i="3"/>
  <c r="B27" i="3"/>
  <c r="G26" i="3"/>
  <c r="K53" i="10" s="1"/>
  <c r="F26" i="3"/>
  <c r="E26" i="3"/>
  <c r="D26" i="3"/>
  <c r="C26" i="3"/>
  <c r="B26" i="3"/>
  <c r="G25" i="3"/>
  <c r="F25" i="3"/>
  <c r="E25" i="3"/>
  <c r="D25" i="3"/>
  <c r="C25" i="3"/>
  <c r="B25" i="3"/>
  <c r="K18" i="3"/>
  <c r="K17" i="3"/>
  <c r="K16" i="3"/>
  <c r="K15" i="3"/>
  <c r="K14" i="3"/>
  <c r="K13" i="3"/>
  <c r="K12" i="3"/>
  <c r="K11" i="3"/>
  <c r="K10" i="3"/>
  <c r="K9" i="3"/>
  <c r="K8" i="3"/>
  <c r="K7" i="3"/>
  <c r="F18" i="3"/>
  <c r="E18" i="3"/>
  <c r="D18" i="3"/>
  <c r="C18" i="3"/>
  <c r="B18" i="3"/>
  <c r="F17" i="3"/>
  <c r="E17" i="3"/>
  <c r="D17" i="3"/>
  <c r="C17" i="3"/>
  <c r="B17" i="3"/>
  <c r="F16" i="3"/>
  <c r="E16" i="3"/>
  <c r="D16" i="3"/>
  <c r="C16" i="3"/>
  <c r="B16" i="3"/>
  <c r="F15" i="3"/>
  <c r="E15" i="3"/>
  <c r="D15" i="3"/>
  <c r="C15" i="3"/>
  <c r="B15" i="3"/>
  <c r="F14" i="3"/>
  <c r="H14" i="3" s="1"/>
  <c r="J59" i="10" s="1"/>
  <c r="E14" i="3"/>
  <c r="D14" i="3"/>
  <c r="C14" i="3"/>
  <c r="B14" i="3"/>
  <c r="F13" i="3"/>
  <c r="H13" i="3" s="1"/>
  <c r="J58" i="10" s="1"/>
  <c r="E13" i="3"/>
  <c r="D13" i="3"/>
  <c r="C13" i="3"/>
  <c r="B13" i="3"/>
  <c r="G12" i="3"/>
  <c r="I57" i="10" s="1"/>
  <c r="F12" i="3"/>
  <c r="E12" i="3"/>
  <c r="D12" i="3"/>
  <c r="C12" i="3"/>
  <c r="B12" i="3"/>
  <c r="G11" i="3"/>
  <c r="I56" i="10" s="1"/>
  <c r="F11" i="3"/>
  <c r="E11" i="3"/>
  <c r="D11" i="3"/>
  <c r="C11" i="3"/>
  <c r="B11" i="3"/>
  <c r="G10" i="3"/>
  <c r="I55" i="10" s="1"/>
  <c r="F10" i="3"/>
  <c r="E10" i="3"/>
  <c r="D10" i="3"/>
  <c r="C10" i="3"/>
  <c r="B10" i="3"/>
  <c r="G9" i="3"/>
  <c r="I54" i="10" s="1"/>
  <c r="F9" i="3"/>
  <c r="E9" i="3"/>
  <c r="D9" i="3"/>
  <c r="C9" i="3"/>
  <c r="B9" i="3"/>
  <c r="G8" i="3"/>
  <c r="I53" i="10" s="1"/>
  <c r="F8" i="3"/>
  <c r="E8" i="3"/>
  <c r="D8" i="3"/>
  <c r="C8" i="3"/>
  <c r="B8" i="3"/>
  <c r="G7" i="3"/>
  <c r="F7" i="3"/>
  <c r="E7" i="3"/>
  <c r="D7" i="3"/>
  <c r="L150" i="3"/>
  <c r="M150" i="3" s="1"/>
  <c r="N150" i="3" s="1"/>
  <c r="O150" i="3" s="1"/>
  <c r="P150" i="3" s="1"/>
  <c r="C150" i="3"/>
  <c r="D150" i="3" s="1"/>
  <c r="E150" i="3" s="1"/>
  <c r="F150" i="3" s="1"/>
  <c r="G150" i="3" s="1"/>
  <c r="L60" i="3"/>
  <c r="M60" i="3" s="1"/>
  <c r="N60" i="3" s="1"/>
  <c r="O60" i="3" s="1"/>
  <c r="P60" i="3" s="1"/>
  <c r="C60" i="3"/>
  <c r="D60" i="3" s="1"/>
  <c r="E60" i="3" s="1"/>
  <c r="F60" i="3" s="1"/>
  <c r="G60" i="3" s="1"/>
  <c r="L42" i="3"/>
  <c r="M42" i="3" s="1"/>
  <c r="N42" i="3" s="1"/>
  <c r="O42" i="3" s="1"/>
  <c r="P42" i="3" s="1"/>
  <c r="C42" i="3"/>
  <c r="D42" i="3" s="1"/>
  <c r="E42" i="3" s="1"/>
  <c r="F42" i="3" s="1"/>
  <c r="G42" i="3" s="1"/>
  <c r="L24" i="3"/>
  <c r="M24" i="3" s="1"/>
  <c r="N24" i="3" s="1"/>
  <c r="O24" i="3" s="1"/>
  <c r="P24" i="3" s="1"/>
  <c r="C24" i="3"/>
  <c r="D24" i="3" s="1"/>
  <c r="E24" i="3" s="1"/>
  <c r="F24" i="3" s="1"/>
  <c r="G24" i="3" s="1"/>
  <c r="L6" i="3"/>
  <c r="M6" i="3" s="1"/>
  <c r="N6" i="3" s="1"/>
  <c r="O6" i="3" s="1"/>
  <c r="P6" i="3" s="1"/>
  <c r="C6" i="3"/>
  <c r="D6" i="3" s="1"/>
  <c r="E6" i="3" s="1"/>
  <c r="F6" i="3" s="1"/>
  <c r="G6" i="3" s="1"/>
  <c r="H85" i="2"/>
  <c r="H67" i="2"/>
  <c r="L60" i="2"/>
  <c r="M60" i="2" s="1"/>
  <c r="N60" i="2" s="1"/>
  <c r="O60" i="2" s="1"/>
  <c r="P60" i="2" s="1"/>
  <c r="C60" i="2"/>
  <c r="D60" i="2" s="1"/>
  <c r="E60" i="2" s="1"/>
  <c r="F60" i="2" s="1"/>
  <c r="G60" i="2" s="1"/>
  <c r="M42" i="10"/>
  <c r="K42" i="10"/>
  <c r="H49" i="2"/>
  <c r="N43" i="10" s="1"/>
  <c r="M41" i="10"/>
  <c r="M40" i="10"/>
  <c r="M39" i="10"/>
  <c r="M38" i="10"/>
  <c r="P14" i="3" l="1"/>
  <c r="P50" i="3"/>
  <c r="P86" i="3"/>
  <c r="P122" i="3"/>
  <c r="R122" i="3" s="1"/>
  <c r="P158" i="3"/>
  <c r="P32" i="3"/>
  <c r="P68" i="3"/>
  <c r="P104" i="3"/>
  <c r="R104" i="3" s="1"/>
  <c r="R140" i="3"/>
  <c r="R14" i="3"/>
  <c r="R50" i="3"/>
  <c r="R86" i="3"/>
  <c r="R158" i="3"/>
  <c r="R32" i="3"/>
  <c r="R68" i="3"/>
  <c r="H207" i="7"/>
  <c r="H259" i="7"/>
  <c r="N97" i="11" s="1"/>
  <c r="O124" i="4"/>
  <c r="O121" i="4"/>
  <c r="Q121" i="4" s="1"/>
  <c r="O119" i="4"/>
  <c r="O117" i="4"/>
  <c r="O115" i="4"/>
  <c r="O123" i="4"/>
  <c r="O126" i="4"/>
  <c r="O122" i="4"/>
  <c r="O120" i="4"/>
  <c r="Q120" i="4" s="1"/>
  <c r="O118" i="4"/>
  <c r="O116" i="4"/>
  <c r="O125" i="4"/>
  <c r="O142" i="4"/>
  <c r="O139" i="4"/>
  <c r="Q139" i="4" s="1"/>
  <c r="O137" i="4"/>
  <c r="O135" i="4"/>
  <c r="O133" i="4"/>
  <c r="O141" i="4"/>
  <c r="O144" i="4"/>
  <c r="O140" i="4"/>
  <c r="O138" i="4"/>
  <c r="Q138" i="4" s="1"/>
  <c r="O136" i="4"/>
  <c r="Q136" i="4" s="1"/>
  <c r="O134" i="4"/>
  <c r="O143" i="4"/>
  <c r="O106" i="4"/>
  <c r="O103" i="4"/>
  <c r="Q103" i="4" s="1"/>
  <c r="O101" i="4"/>
  <c r="O99" i="4"/>
  <c r="O97" i="4"/>
  <c r="O105" i="4"/>
  <c r="O108" i="4"/>
  <c r="O104" i="4"/>
  <c r="O102" i="4"/>
  <c r="Q102" i="4" s="1"/>
  <c r="O100" i="4"/>
  <c r="O98" i="4"/>
  <c r="O107" i="4"/>
  <c r="O161" i="4"/>
  <c r="O160" i="4"/>
  <c r="O157" i="4"/>
  <c r="Q157" i="4" s="1"/>
  <c r="O155" i="4"/>
  <c r="O153" i="4"/>
  <c r="O151" i="4"/>
  <c r="O159" i="4"/>
  <c r="O162" i="4"/>
  <c r="O158" i="4"/>
  <c r="O156" i="4"/>
  <c r="Q156" i="4" s="1"/>
  <c r="O154" i="4"/>
  <c r="O152" i="4"/>
  <c r="H261" i="7"/>
  <c r="N99" i="11" s="1"/>
  <c r="H157" i="3"/>
  <c r="O51" i="4"/>
  <c r="O47" i="4"/>
  <c r="O54" i="4"/>
  <c r="O50" i="4"/>
  <c r="O48" i="4"/>
  <c r="O46" i="4"/>
  <c r="O44" i="4"/>
  <c r="O49" i="4"/>
  <c r="Q49" i="4" s="1"/>
  <c r="O43" i="4"/>
  <c r="O53" i="4"/>
  <c r="O52" i="4"/>
  <c r="O45" i="4"/>
  <c r="Q45" i="4" s="1"/>
  <c r="O67" i="4"/>
  <c r="Q67" i="4" s="1"/>
  <c r="O65" i="4"/>
  <c r="O63" i="4"/>
  <c r="O61" i="4"/>
  <c r="O66" i="4"/>
  <c r="Q66" i="4" s="1"/>
  <c r="O62" i="4"/>
  <c r="O64" i="4"/>
  <c r="Q64" i="4" s="1"/>
  <c r="O15" i="4"/>
  <c r="O11" i="4"/>
  <c r="O18" i="4"/>
  <c r="O14" i="4"/>
  <c r="O12" i="4"/>
  <c r="Q12" i="4" s="1"/>
  <c r="O10" i="4"/>
  <c r="O8" i="4"/>
  <c r="O16" i="4"/>
  <c r="O9" i="4"/>
  <c r="O17" i="4"/>
  <c r="O13" i="4"/>
  <c r="Q13" i="4" s="1"/>
  <c r="O7" i="4"/>
  <c r="H79" i="4"/>
  <c r="N137" i="10" s="1"/>
  <c r="O90" i="4"/>
  <c r="O86" i="4"/>
  <c r="O84" i="4"/>
  <c r="Q84" i="4" s="1"/>
  <c r="O82" i="4"/>
  <c r="O80" i="4"/>
  <c r="O89" i="4"/>
  <c r="O88" i="4"/>
  <c r="O85" i="4"/>
  <c r="Q85" i="4" s="1"/>
  <c r="O83" i="4"/>
  <c r="O81" i="4"/>
  <c r="O79" i="4"/>
  <c r="O87" i="4"/>
  <c r="H25" i="4"/>
  <c r="N95" i="10" s="1"/>
  <c r="O33" i="4"/>
  <c r="O29" i="4"/>
  <c r="O36" i="4"/>
  <c r="O32" i="4"/>
  <c r="O30" i="4"/>
  <c r="Q30" i="4" s="1"/>
  <c r="O28" i="4"/>
  <c r="O26" i="4"/>
  <c r="O31" i="4"/>
  <c r="Q31" i="4" s="1"/>
  <c r="O25" i="4"/>
  <c r="O35" i="4"/>
  <c r="O34" i="4"/>
  <c r="O27" i="4"/>
  <c r="P14" i="5"/>
  <c r="P50" i="5"/>
  <c r="P32" i="6"/>
  <c r="M51" i="11"/>
  <c r="P85" i="6"/>
  <c r="P84" i="6"/>
  <c r="P50" i="6"/>
  <c r="K51" i="11"/>
  <c r="P67" i="6"/>
  <c r="P66" i="6"/>
  <c r="M21" i="11"/>
  <c r="P102" i="6"/>
  <c r="P103" i="6"/>
  <c r="P32" i="5"/>
  <c r="P68" i="5"/>
  <c r="P14" i="6"/>
  <c r="M8" i="11"/>
  <c r="K37" i="11"/>
  <c r="K52" i="11"/>
  <c r="M53" i="11"/>
  <c r="M22" i="11"/>
  <c r="I82" i="11"/>
  <c r="K82" i="11"/>
  <c r="M82" i="11"/>
  <c r="I97" i="11"/>
  <c r="K97" i="11"/>
  <c r="M97" i="11"/>
  <c r="F120" i="6"/>
  <c r="H120" i="6" s="1"/>
  <c r="L73" i="11" s="1"/>
  <c r="H14" i="6"/>
  <c r="L43" i="11" s="1"/>
  <c r="M37" i="11"/>
  <c r="K53" i="11"/>
  <c r="M52" i="11"/>
  <c r="M23" i="11"/>
  <c r="I83" i="11"/>
  <c r="M83" i="11"/>
  <c r="I98" i="11"/>
  <c r="K98" i="11"/>
  <c r="M98" i="11"/>
  <c r="P85" i="2"/>
  <c r="P49" i="3"/>
  <c r="R49" i="3" s="1"/>
  <c r="P121" i="3"/>
  <c r="R121" i="3" s="1"/>
  <c r="H225" i="7"/>
  <c r="H243" i="7"/>
  <c r="H277" i="7"/>
  <c r="H279" i="7"/>
  <c r="H295" i="7"/>
  <c r="H297" i="7"/>
  <c r="P157" i="3"/>
  <c r="R157" i="3" s="1"/>
  <c r="P31" i="5"/>
  <c r="R31" i="5" s="1"/>
  <c r="P13" i="6"/>
  <c r="R13" i="6" s="1"/>
  <c r="P49" i="6"/>
  <c r="R49" i="6" s="1"/>
  <c r="P67" i="2"/>
  <c r="R67" i="2" s="1"/>
  <c r="P103" i="3"/>
  <c r="R103" i="3" s="1"/>
  <c r="H101" i="6"/>
  <c r="N26" i="11" s="1"/>
  <c r="K52" i="10"/>
  <c r="P31" i="3"/>
  <c r="M52" i="10"/>
  <c r="P67" i="3"/>
  <c r="M67" i="10"/>
  <c r="P139" i="3"/>
  <c r="P13" i="5"/>
  <c r="P49" i="5"/>
  <c r="M36" i="11"/>
  <c r="P31" i="6"/>
  <c r="M37" i="10"/>
  <c r="P49" i="2"/>
  <c r="R85" i="2"/>
  <c r="I52" i="10"/>
  <c r="P13" i="3"/>
  <c r="I67" i="10"/>
  <c r="P85" i="3"/>
  <c r="H121" i="3"/>
  <c r="M7" i="11"/>
  <c r="P67" i="5"/>
  <c r="H169" i="7"/>
  <c r="J97" i="11" s="1"/>
  <c r="O211" i="7"/>
  <c r="N258" i="7"/>
  <c r="P260" i="7"/>
  <c r="R260" i="7" s="1"/>
  <c r="D288" i="7"/>
  <c r="L294" i="7"/>
  <c r="P312" i="7"/>
  <c r="K132" i="6"/>
  <c r="K140" i="6"/>
  <c r="L197" i="7"/>
  <c r="N287" i="7"/>
  <c r="H27" i="7"/>
  <c r="L83" i="11" s="1"/>
  <c r="K83" i="11"/>
  <c r="L262" i="7"/>
  <c r="N194" i="7"/>
  <c r="E198" i="7"/>
  <c r="O204" i="7"/>
  <c r="M314" i="7"/>
  <c r="H66" i="2"/>
  <c r="N115" i="3"/>
  <c r="B145" i="3"/>
  <c r="N133" i="3"/>
  <c r="H65" i="5"/>
  <c r="N11" i="11" s="1"/>
  <c r="K198" i="7"/>
  <c r="L206" i="7"/>
  <c r="H204" i="7"/>
  <c r="E216" i="7"/>
  <c r="K216" i="7"/>
  <c r="N228" i="7"/>
  <c r="H224" i="7"/>
  <c r="N243" i="7"/>
  <c r="O241" i="7"/>
  <c r="M248" i="7"/>
  <c r="K252" i="7"/>
  <c r="L260" i="7"/>
  <c r="H258" i="7"/>
  <c r="N96" i="11" s="1"/>
  <c r="N265" i="7"/>
  <c r="O259" i="7"/>
  <c r="M276" i="7"/>
  <c r="N295" i="7"/>
  <c r="M295" i="7"/>
  <c r="K306" i="7"/>
  <c r="L323" i="7"/>
  <c r="H314" i="7"/>
  <c r="K67" i="10"/>
  <c r="K69" i="10"/>
  <c r="K71" i="10"/>
  <c r="G113" i="6"/>
  <c r="K66" i="11" s="1"/>
  <c r="K36" i="11"/>
  <c r="G117" i="6"/>
  <c r="K70" i="11" s="1"/>
  <c r="K40" i="11"/>
  <c r="G134" i="6"/>
  <c r="M69" i="11" s="1"/>
  <c r="M39" i="11"/>
  <c r="B90" i="6"/>
  <c r="M261" i="7"/>
  <c r="K68" i="10"/>
  <c r="K70" i="10"/>
  <c r="K72" i="10"/>
  <c r="O89" i="3"/>
  <c r="O85" i="3"/>
  <c r="O81" i="3"/>
  <c r="O84" i="3"/>
  <c r="O80" i="3"/>
  <c r="O88" i="3"/>
  <c r="O86" i="3"/>
  <c r="Q86" i="3" s="1"/>
  <c r="O90" i="3"/>
  <c r="O87" i="3"/>
  <c r="O83" i="3"/>
  <c r="O82" i="3"/>
  <c r="O79" i="3"/>
  <c r="B163" i="3"/>
  <c r="H62" i="5"/>
  <c r="N8" i="11" s="1"/>
  <c r="H43" i="3"/>
  <c r="H62" i="3"/>
  <c r="N53" i="10" s="1"/>
  <c r="H66" i="3"/>
  <c r="N57" i="10" s="1"/>
  <c r="H10" i="5"/>
  <c r="H30" i="6"/>
  <c r="N41" i="11" s="1"/>
  <c r="L196" i="7"/>
  <c r="D252" i="7"/>
  <c r="P261" i="7"/>
  <c r="R261" i="7" s="1"/>
  <c r="L268" i="7"/>
  <c r="L266" i="7"/>
  <c r="O276" i="7"/>
  <c r="L313" i="7"/>
  <c r="N70" i="2"/>
  <c r="N66" i="2"/>
  <c r="N62" i="2"/>
  <c r="N69" i="2"/>
  <c r="N65" i="2"/>
  <c r="N61" i="2"/>
  <c r="N72" i="2"/>
  <c r="N68" i="2"/>
  <c r="N64" i="2"/>
  <c r="N71" i="2"/>
  <c r="N67" i="2"/>
  <c r="N63" i="2"/>
  <c r="L258" i="7"/>
  <c r="P66" i="2"/>
  <c r="R66" i="2" s="1"/>
  <c r="P62" i="2"/>
  <c r="P65" i="2"/>
  <c r="P61" i="2"/>
  <c r="R61" i="2" s="1"/>
  <c r="P64" i="2"/>
  <c r="P63" i="2"/>
  <c r="O70" i="2"/>
  <c r="O66" i="2"/>
  <c r="O62" i="2"/>
  <c r="O69" i="2"/>
  <c r="O65" i="2"/>
  <c r="O61" i="2"/>
  <c r="O72" i="2"/>
  <c r="O68" i="2"/>
  <c r="Q68" i="2" s="1"/>
  <c r="O64" i="2"/>
  <c r="O71" i="2"/>
  <c r="O67" i="2"/>
  <c r="O63" i="2"/>
  <c r="N9" i="4"/>
  <c r="L267" i="7"/>
  <c r="H168" i="7"/>
  <c r="J96" i="11" s="1"/>
  <c r="K121" i="6"/>
  <c r="B131" i="6"/>
  <c r="D134" i="6"/>
  <c r="B135" i="6"/>
  <c r="D136" i="6"/>
  <c r="B72" i="6"/>
  <c r="O67" i="6"/>
  <c r="N169" i="7"/>
  <c r="H79" i="3"/>
  <c r="J67" i="10" s="1"/>
  <c r="H83" i="3"/>
  <c r="J71" i="10" s="1"/>
  <c r="H98" i="3"/>
  <c r="L68" i="10" s="1"/>
  <c r="H100" i="3"/>
  <c r="L70" i="10" s="1"/>
  <c r="H102" i="3"/>
  <c r="L72" i="10" s="1"/>
  <c r="H135" i="3"/>
  <c r="N69" i="10" s="1"/>
  <c r="H137" i="3"/>
  <c r="N71" i="10" s="1"/>
  <c r="D139" i="6"/>
  <c r="K133" i="6"/>
  <c r="D149" i="6"/>
  <c r="F150" i="6"/>
  <c r="F152" i="6"/>
  <c r="D153" i="6"/>
  <c r="K153" i="6"/>
  <c r="H61" i="7"/>
  <c r="P151" i="3"/>
  <c r="R151" i="3" s="1"/>
  <c r="H64" i="6"/>
  <c r="L55" i="11" s="1"/>
  <c r="P65" i="6"/>
  <c r="R65" i="6" s="1"/>
  <c r="C180" i="7"/>
  <c r="N192" i="7"/>
  <c r="M53" i="3"/>
  <c r="E131" i="6"/>
  <c r="G132" i="6"/>
  <c r="M67" i="11" s="1"/>
  <c r="B140" i="6"/>
  <c r="E141" i="6"/>
  <c r="G149" i="6"/>
  <c r="H63" i="5"/>
  <c r="N9" i="11" s="1"/>
  <c r="F140" i="6"/>
  <c r="K136" i="6"/>
  <c r="C149" i="6"/>
  <c r="E150" i="6"/>
  <c r="E152" i="6"/>
  <c r="F156" i="6"/>
  <c r="H156" i="6" s="1"/>
  <c r="H10" i="7"/>
  <c r="J84" i="11" s="1"/>
  <c r="H28" i="7"/>
  <c r="L84" i="11" s="1"/>
  <c r="H46" i="7"/>
  <c r="H100" i="7"/>
  <c r="N84" i="11" s="1"/>
  <c r="C329" i="7"/>
  <c r="G329" i="7"/>
  <c r="E330" i="7"/>
  <c r="C331" i="7"/>
  <c r="G331" i="7"/>
  <c r="E332" i="7"/>
  <c r="C333" i="7"/>
  <c r="B334" i="7"/>
  <c r="F334" i="7"/>
  <c r="H334" i="7" s="1"/>
  <c r="E335" i="7"/>
  <c r="D336" i="7"/>
  <c r="C337" i="7"/>
  <c r="B338" i="7"/>
  <c r="F338" i="7"/>
  <c r="E339" i="7"/>
  <c r="D340" i="7"/>
  <c r="K330" i="7"/>
  <c r="K334" i="7"/>
  <c r="K338" i="7"/>
  <c r="C347" i="7"/>
  <c r="G347" i="7"/>
  <c r="E348" i="7"/>
  <c r="C349" i="7"/>
  <c r="G349" i="7"/>
  <c r="E350" i="7"/>
  <c r="C351" i="7"/>
  <c r="E352" i="7"/>
  <c r="C353" i="7"/>
  <c r="E354" i="7"/>
  <c r="C355" i="7"/>
  <c r="E356" i="7"/>
  <c r="C357" i="7"/>
  <c r="E358" i="7"/>
  <c r="K348" i="7"/>
  <c r="K352" i="7"/>
  <c r="K356" i="7"/>
  <c r="C365" i="7"/>
  <c r="G365" i="7"/>
  <c r="E366" i="7"/>
  <c r="C367" i="7"/>
  <c r="G367" i="7"/>
  <c r="E368" i="7"/>
  <c r="C369" i="7"/>
  <c r="B370" i="7"/>
  <c r="F370" i="7"/>
  <c r="H370" i="7" s="1"/>
  <c r="E371" i="7"/>
  <c r="D372" i="7"/>
  <c r="C373" i="7"/>
  <c r="B374" i="7"/>
  <c r="F374" i="7"/>
  <c r="E375" i="7"/>
  <c r="D376" i="7"/>
  <c r="K366" i="7"/>
  <c r="K370" i="7"/>
  <c r="K374" i="7"/>
  <c r="C383" i="7"/>
  <c r="G383" i="7"/>
  <c r="N232" i="7"/>
  <c r="E384" i="7"/>
  <c r="C385" i="7"/>
  <c r="G385" i="7"/>
  <c r="E386" i="7"/>
  <c r="C387" i="7"/>
  <c r="E388" i="7"/>
  <c r="C389" i="7"/>
  <c r="E390" i="7"/>
  <c r="C391" i="7"/>
  <c r="E392" i="7"/>
  <c r="C393" i="7"/>
  <c r="E394" i="7"/>
  <c r="K384" i="7"/>
  <c r="K388" i="7"/>
  <c r="K392" i="7"/>
  <c r="C401" i="7"/>
  <c r="G401" i="7"/>
  <c r="O240" i="7"/>
  <c r="E402" i="7"/>
  <c r="C403" i="7"/>
  <c r="H242" i="7"/>
  <c r="G403" i="7"/>
  <c r="E404" i="7"/>
  <c r="C405" i="7"/>
  <c r="B406" i="7"/>
  <c r="F406" i="7"/>
  <c r="H406" i="7" s="1"/>
  <c r="E407" i="7"/>
  <c r="D408" i="7"/>
  <c r="C409" i="7"/>
  <c r="B410" i="7"/>
  <c r="F410" i="7"/>
  <c r="E411" i="7"/>
  <c r="D412" i="7"/>
  <c r="K402" i="7"/>
  <c r="K406" i="7"/>
  <c r="K410" i="7"/>
  <c r="C419" i="7"/>
  <c r="G419" i="7"/>
  <c r="E420" i="7"/>
  <c r="C421" i="7"/>
  <c r="G421" i="7"/>
  <c r="E422" i="7"/>
  <c r="C423" i="7"/>
  <c r="E424" i="7"/>
  <c r="C425" i="7"/>
  <c r="E426" i="7"/>
  <c r="C427" i="7"/>
  <c r="E428" i="7"/>
  <c r="C429" i="7"/>
  <c r="E430" i="7"/>
  <c r="K420" i="7"/>
  <c r="B150" i="6"/>
  <c r="B152" i="6"/>
  <c r="D329" i="7"/>
  <c r="B330" i="7"/>
  <c r="F330" i="7"/>
  <c r="D331" i="7"/>
  <c r="B332" i="7"/>
  <c r="F332" i="7"/>
  <c r="D333" i="7"/>
  <c r="C334" i="7"/>
  <c r="B335" i="7"/>
  <c r="F335" i="7"/>
  <c r="E336" i="7"/>
  <c r="D337" i="7"/>
  <c r="C338" i="7"/>
  <c r="B339" i="7"/>
  <c r="F339" i="7"/>
  <c r="E340" i="7"/>
  <c r="K331" i="7"/>
  <c r="K335" i="7"/>
  <c r="K339" i="7"/>
  <c r="D347" i="7"/>
  <c r="B348" i="7"/>
  <c r="F348" i="7"/>
  <c r="D349" i="7"/>
  <c r="B350" i="7"/>
  <c r="F350" i="7"/>
  <c r="D351" i="7"/>
  <c r="B352" i="7"/>
  <c r="F352" i="7"/>
  <c r="H352" i="7" s="1"/>
  <c r="D353" i="7"/>
  <c r="B354" i="7"/>
  <c r="F354" i="7"/>
  <c r="D355" i="7"/>
  <c r="B356" i="7"/>
  <c r="F356" i="7"/>
  <c r="D357" i="7"/>
  <c r="B358" i="7"/>
  <c r="F358" i="7"/>
  <c r="K349" i="7"/>
  <c r="K353" i="7"/>
  <c r="K357" i="7"/>
  <c r="D365" i="7"/>
  <c r="B366" i="7"/>
  <c r="F366" i="7"/>
  <c r="D367" i="7"/>
  <c r="B368" i="7"/>
  <c r="F368" i="7"/>
  <c r="D369" i="7"/>
  <c r="C370" i="7"/>
  <c r="B371" i="7"/>
  <c r="F371" i="7"/>
  <c r="E372" i="7"/>
  <c r="D373" i="7"/>
  <c r="C374" i="7"/>
  <c r="B375" i="7"/>
  <c r="F375" i="7"/>
  <c r="E376" i="7"/>
  <c r="K367" i="7"/>
  <c r="K371" i="7"/>
  <c r="K375" i="7"/>
  <c r="D383" i="7"/>
  <c r="B384" i="7"/>
  <c r="F384" i="7"/>
  <c r="D385" i="7"/>
  <c r="B386" i="7"/>
  <c r="F386" i="7"/>
  <c r="D387" i="7"/>
  <c r="B388" i="7"/>
  <c r="F388" i="7"/>
  <c r="H388" i="7" s="1"/>
  <c r="D389" i="7"/>
  <c r="B390" i="7"/>
  <c r="F390" i="7"/>
  <c r="D391" i="7"/>
  <c r="B392" i="7"/>
  <c r="F392" i="7"/>
  <c r="D393" i="7"/>
  <c r="B394" i="7"/>
  <c r="F394" i="7"/>
  <c r="K385" i="7"/>
  <c r="K389" i="7"/>
  <c r="K393" i="7"/>
  <c r="D401" i="7"/>
  <c r="B402" i="7"/>
  <c r="F402" i="7"/>
  <c r="D403" i="7"/>
  <c r="B404" i="7"/>
  <c r="F404" i="7"/>
  <c r="D405" i="7"/>
  <c r="C406" i="7"/>
  <c r="B407" i="7"/>
  <c r="F407" i="7"/>
  <c r="E408" i="7"/>
  <c r="D409" i="7"/>
  <c r="C410" i="7"/>
  <c r="B411" i="7"/>
  <c r="F411" i="7"/>
  <c r="E412" i="7"/>
  <c r="K403" i="7"/>
  <c r="K407" i="7"/>
  <c r="K411" i="7"/>
  <c r="D419" i="7"/>
  <c r="B420" i="7"/>
  <c r="F420" i="7"/>
  <c r="D421" i="7"/>
  <c r="B422" i="7"/>
  <c r="F422" i="7"/>
  <c r="D423" i="7"/>
  <c r="B424" i="7"/>
  <c r="F424" i="7"/>
  <c r="H424" i="7" s="1"/>
  <c r="D425" i="7"/>
  <c r="B426" i="7"/>
  <c r="F426" i="7"/>
  <c r="D427" i="7"/>
  <c r="B428" i="7"/>
  <c r="F428" i="7"/>
  <c r="D429" i="7"/>
  <c r="B430" i="7"/>
  <c r="F430" i="7"/>
  <c r="K421" i="7"/>
  <c r="K425" i="7"/>
  <c r="K429" i="7"/>
  <c r="D437" i="7"/>
  <c r="B438" i="7"/>
  <c r="F438" i="7"/>
  <c r="D439" i="7"/>
  <c r="B440" i="7"/>
  <c r="F440" i="7"/>
  <c r="D441" i="7"/>
  <c r="B442" i="7"/>
  <c r="F442" i="7"/>
  <c r="H442" i="7" s="1"/>
  <c r="D443" i="7"/>
  <c r="B444" i="7"/>
  <c r="F444" i="7"/>
  <c r="D445" i="7"/>
  <c r="B446" i="7"/>
  <c r="F446" i="7"/>
  <c r="D447" i="7"/>
  <c r="B448" i="7"/>
  <c r="F448" i="7"/>
  <c r="K439" i="7"/>
  <c r="K443" i="7"/>
  <c r="K447" i="7"/>
  <c r="D455" i="7"/>
  <c r="B456" i="7"/>
  <c r="F456" i="7"/>
  <c r="D457" i="7"/>
  <c r="B458" i="7"/>
  <c r="F458" i="7"/>
  <c r="D459" i="7"/>
  <c r="C460" i="7"/>
  <c r="B461" i="7"/>
  <c r="F461" i="7"/>
  <c r="E462" i="7"/>
  <c r="D463" i="7"/>
  <c r="C464" i="7"/>
  <c r="B465" i="7"/>
  <c r="F465" i="7"/>
  <c r="E466" i="7"/>
  <c r="K457" i="7"/>
  <c r="K461" i="7"/>
  <c r="K465" i="7"/>
  <c r="D473" i="7"/>
  <c r="B474" i="7"/>
  <c r="F474" i="7"/>
  <c r="D475" i="7"/>
  <c r="O312" i="7"/>
  <c r="E476" i="7"/>
  <c r="C477" i="7"/>
  <c r="B478" i="7"/>
  <c r="F478" i="7"/>
  <c r="H478" i="7" s="1"/>
  <c r="E479" i="7"/>
  <c r="D480" i="7"/>
  <c r="C481" i="7"/>
  <c r="B482" i="7"/>
  <c r="F482" i="7"/>
  <c r="E483" i="7"/>
  <c r="H43" i="5"/>
  <c r="H45" i="5"/>
  <c r="H47" i="5"/>
  <c r="H64" i="5"/>
  <c r="N10" i="11" s="1"/>
  <c r="H66" i="5"/>
  <c r="N12" i="11" s="1"/>
  <c r="H45" i="6"/>
  <c r="E113" i="6"/>
  <c r="C114" i="6"/>
  <c r="G114" i="6"/>
  <c r="K67" i="11" s="1"/>
  <c r="E115" i="6"/>
  <c r="C116" i="6"/>
  <c r="G116" i="6"/>
  <c r="K69" i="11" s="1"/>
  <c r="E117" i="6"/>
  <c r="C118" i="6"/>
  <c r="G118" i="6"/>
  <c r="K71" i="11" s="1"/>
  <c r="E119" i="6"/>
  <c r="D120" i="6"/>
  <c r="C121" i="6"/>
  <c r="B122" i="6"/>
  <c r="F122" i="6"/>
  <c r="E123" i="6"/>
  <c r="D124" i="6"/>
  <c r="K118" i="6"/>
  <c r="K122" i="6"/>
  <c r="G131" i="6"/>
  <c r="M66" i="11" s="1"/>
  <c r="E132" i="6"/>
  <c r="C133" i="6"/>
  <c r="G133" i="6"/>
  <c r="M68" i="11" s="1"/>
  <c r="E134" i="6"/>
  <c r="C135" i="6"/>
  <c r="G135" i="6"/>
  <c r="M70" i="11" s="1"/>
  <c r="E136" i="6"/>
  <c r="C137" i="6"/>
  <c r="B138" i="6"/>
  <c r="F138" i="6"/>
  <c r="H138" i="6" s="1"/>
  <c r="N73" i="11" s="1"/>
  <c r="C141" i="6"/>
  <c r="B142" i="6"/>
  <c r="F142" i="6"/>
  <c r="K134" i="6"/>
  <c r="M134" i="7"/>
  <c r="B145" i="7"/>
  <c r="O134" i="7"/>
  <c r="H136" i="7"/>
  <c r="E145" i="7"/>
  <c r="M152" i="7"/>
  <c r="L151" i="7"/>
  <c r="O162" i="7"/>
  <c r="L154" i="7"/>
  <c r="L168" i="7"/>
  <c r="O169" i="7"/>
  <c r="H189" i="7"/>
  <c r="L99" i="11" s="1"/>
  <c r="E329" i="7"/>
  <c r="C330" i="7"/>
  <c r="G330" i="7"/>
  <c r="E331" i="7"/>
  <c r="C332" i="7"/>
  <c r="G332" i="7"/>
  <c r="E333" i="7"/>
  <c r="D334" i="7"/>
  <c r="C335" i="7"/>
  <c r="B336" i="7"/>
  <c r="F336" i="7"/>
  <c r="E337" i="7"/>
  <c r="D338" i="7"/>
  <c r="C339" i="7"/>
  <c r="B340" i="7"/>
  <c r="F340" i="7"/>
  <c r="K332" i="7"/>
  <c r="K336" i="7"/>
  <c r="K340" i="7"/>
  <c r="E347" i="7"/>
  <c r="C348" i="7"/>
  <c r="G348" i="7"/>
  <c r="E349" i="7"/>
  <c r="C350" i="7"/>
  <c r="G350" i="7"/>
  <c r="E351" i="7"/>
  <c r="C352" i="7"/>
  <c r="E353" i="7"/>
  <c r="C354" i="7"/>
  <c r="E355" i="7"/>
  <c r="C356" i="7"/>
  <c r="E357" i="7"/>
  <c r="C358" i="7"/>
  <c r="K350" i="7"/>
  <c r="K354" i="7"/>
  <c r="K358" i="7"/>
  <c r="E365" i="7"/>
  <c r="C366" i="7"/>
  <c r="G366" i="7"/>
  <c r="E367" i="7"/>
  <c r="C368" i="7"/>
  <c r="G368" i="7"/>
  <c r="E369" i="7"/>
  <c r="D370" i="7"/>
  <c r="C371" i="7"/>
  <c r="B372" i="7"/>
  <c r="F372" i="7"/>
  <c r="E373" i="7"/>
  <c r="D374" i="7"/>
  <c r="C375" i="7"/>
  <c r="B376" i="7"/>
  <c r="F376" i="7"/>
  <c r="K368" i="7"/>
  <c r="K372" i="7"/>
  <c r="K376" i="7"/>
  <c r="E383" i="7"/>
  <c r="C384" i="7"/>
  <c r="G384" i="7"/>
  <c r="E385" i="7"/>
  <c r="C386" i="7"/>
  <c r="G386" i="7"/>
  <c r="E387" i="7"/>
  <c r="C388" i="7"/>
  <c r="E389" i="7"/>
  <c r="C390" i="7"/>
  <c r="E391" i="7"/>
  <c r="C392" i="7"/>
  <c r="E393" i="7"/>
  <c r="C394" i="7"/>
  <c r="K386" i="7"/>
  <c r="K390" i="7"/>
  <c r="K394" i="7"/>
  <c r="E401" i="7"/>
  <c r="C402" i="7"/>
  <c r="G402" i="7"/>
  <c r="E403" i="7"/>
  <c r="C404" i="7"/>
  <c r="G404" i="7"/>
  <c r="E405" i="7"/>
  <c r="D406" i="7"/>
  <c r="C407" i="7"/>
  <c r="B408" i="7"/>
  <c r="F408" i="7"/>
  <c r="E409" i="7"/>
  <c r="D410" i="7"/>
  <c r="C411" i="7"/>
  <c r="B412" i="7"/>
  <c r="F412" i="7"/>
  <c r="K404" i="7"/>
  <c r="K408" i="7"/>
  <c r="K412" i="7"/>
  <c r="E419" i="7"/>
  <c r="C420" i="7"/>
  <c r="G420" i="7"/>
  <c r="E421" i="7"/>
  <c r="C422" i="7"/>
  <c r="G422" i="7"/>
  <c r="E423" i="7"/>
  <c r="C424" i="7"/>
  <c r="E425" i="7"/>
  <c r="C426" i="7"/>
  <c r="E427" i="7"/>
  <c r="C428" i="7"/>
  <c r="E429" i="7"/>
  <c r="C430" i="7"/>
  <c r="K422" i="7"/>
  <c r="P66" i="3"/>
  <c r="R66" i="3" s="1"/>
  <c r="N141" i="4"/>
  <c r="D114" i="6"/>
  <c r="B115" i="6"/>
  <c r="D116" i="6"/>
  <c r="B117" i="6"/>
  <c r="D118" i="6"/>
  <c r="B119" i="6"/>
  <c r="E120" i="6"/>
  <c r="D121" i="6"/>
  <c r="C122" i="6"/>
  <c r="B123" i="6"/>
  <c r="F123" i="6"/>
  <c r="E124" i="6"/>
  <c r="K115" i="6"/>
  <c r="K119" i="6"/>
  <c r="K123" i="6"/>
  <c r="D131" i="6"/>
  <c r="B132" i="6"/>
  <c r="F132" i="6"/>
  <c r="D133" i="6"/>
  <c r="B134" i="6"/>
  <c r="D135" i="6"/>
  <c r="B136" i="6"/>
  <c r="F136" i="6"/>
  <c r="D137" i="6"/>
  <c r="C138" i="6"/>
  <c r="B139" i="6"/>
  <c r="F139" i="6"/>
  <c r="E140" i="6"/>
  <c r="D141" i="6"/>
  <c r="C142" i="6"/>
  <c r="K131" i="6"/>
  <c r="K135" i="6"/>
  <c r="B149" i="6"/>
  <c r="F149" i="6"/>
  <c r="D150" i="6"/>
  <c r="L97" i="6"/>
  <c r="D152" i="6"/>
  <c r="B153" i="6"/>
  <c r="N99" i="6"/>
  <c r="B155" i="6"/>
  <c r="F155" i="6"/>
  <c r="H155" i="6" s="1"/>
  <c r="E156" i="6"/>
  <c r="D157" i="6"/>
  <c r="C158" i="6"/>
  <c r="B159" i="6"/>
  <c r="F159" i="6"/>
  <c r="E160" i="6"/>
  <c r="K151" i="6"/>
  <c r="K155" i="6"/>
  <c r="K159" i="6"/>
  <c r="O170" i="7"/>
  <c r="P186" i="7"/>
  <c r="R186" i="7" s="1"/>
  <c r="B329" i="7"/>
  <c r="F329" i="7"/>
  <c r="N168" i="7"/>
  <c r="D330" i="7"/>
  <c r="B180" i="7"/>
  <c r="B331" i="7"/>
  <c r="F180" i="7"/>
  <c r="F331" i="7"/>
  <c r="D332" i="7"/>
  <c r="L170" i="7"/>
  <c r="B333" i="7"/>
  <c r="P170" i="7"/>
  <c r="F333" i="7"/>
  <c r="H333" i="7" s="1"/>
  <c r="E334" i="7"/>
  <c r="D335" i="7"/>
  <c r="C336" i="7"/>
  <c r="B337" i="7"/>
  <c r="F337" i="7"/>
  <c r="E338" i="7"/>
  <c r="D339" i="7"/>
  <c r="C340" i="7"/>
  <c r="K329" i="7"/>
  <c r="K180" i="7"/>
  <c r="K333" i="7"/>
  <c r="K337" i="7"/>
  <c r="B347" i="7"/>
  <c r="F347" i="7"/>
  <c r="M187" i="7"/>
  <c r="D348" i="7"/>
  <c r="L186" i="7"/>
  <c r="B349" i="7"/>
  <c r="H188" i="7"/>
  <c r="L98" i="11" s="1"/>
  <c r="F349" i="7"/>
  <c r="N188" i="7"/>
  <c r="D350" i="7"/>
  <c r="B351" i="7"/>
  <c r="P188" i="7"/>
  <c r="F351" i="7"/>
  <c r="H351" i="7" s="1"/>
  <c r="D352" i="7"/>
  <c r="B353" i="7"/>
  <c r="F353" i="7"/>
  <c r="D354" i="7"/>
  <c r="L193" i="7"/>
  <c r="B355" i="7"/>
  <c r="F355" i="7"/>
  <c r="D356" i="7"/>
  <c r="B357" i="7"/>
  <c r="F357" i="7"/>
  <c r="N196" i="7"/>
  <c r="D358" i="7"/>
  <c r="K347" i="7"/>
  <c r="K351" i="7"/>
  <c r="K355" i="7"/>
  <c r="B365" i="7"/>
  <c r="F365" i="7"/>
  <c r="M208" i="7"/>
  <c r="D366" i="7"/>
  <c r="L205" i="7"/>
  <c r="B367" i="7"/>
  <c r="P205" i="7"/>
  <c r="R205" i="7" s="1"/>
  <c r="F367" i="7"/>
  <c r="D368" i="7"/>
  <c r="B369" i="7"/>
  <c r="F369" i="7"/>
  <c r="H369" i="7" s="1"/>
  <c r="E370" i="7"/>
  <c r="D371" i="7"/>
  <c r="C372" i="7"/>
  <c r="B373" i="7"/>
  <c r="F373" i="7"/>
  <c r="E374" i="7"/>
  <c r="D375" i="7"/>
  <c r="C376" i="7"/>
  <c r="K365" i="7"/>
  <c r="K369" i="7"/>
  <c r="K373" i="7"/>
  <c r="B383" i="7"/>
  <c r="F383" i="7"/>
  <c r="N222" i="7"/>
  <c r="D384" i="7"/>
  <c r="L222" i="7"/>
  <c r="B385" i="7"/>
  <c r="F385" i="7"/>
  <c r="D386" i="7"/>
  <c r="B387" i="7"/>
  <c r="F387" i="7"/>
  <c r="H387" i="7" s="1"/>
  <c r="D388" i="7"/>
  <c r="B389" i="7"/>
  <c r="F389" i="7"/>
  <c r="D390" i="7"/>
  <c r="B391" i="7"/>
  <c r="F391" i="7"/>
  <c r="D392" i="7"/>
  <c r="B393" i="7"/>
  <c r="F393" i="7"/>
  <c r="D394" i="7"/>
  <c r="K383" i="7"/>
  <c r="K387" i="7"/>
  <c r="K391" i="7"/>
  <c r="B401" i="7"/>
  <c r="F401" i="7"/>
  <c r="M242" i="7"/>
  <c r="D402" i="7"/>
  <c r="B252" i="7"/>
  <c r="B403" i="7"/>
  <c r="O251" i="7"/>
  <c r="F403" i="7"/>
  <c r="D404" i="7"/>
  <c r="B405" i="7"/>
  <c r="F405" i="7"/>
  <c r="H405" i="7" s="1"/>
  <c r="E406" i="7"/>
  <c r="D407" i="7"/>
  <c r="C408" i="7"/>
  <c r="B409" i="7"/>
  <c r="F409" i="7"/>
  <c r="E410" i="7"/>
  <c r="D411" i="7"/>
  <c r="C412" i="7"/>
  <c r="K401" i="7"/>
  <c r="K405" i="7"/>
  <c r="K409" i="7"/>
  <c r="B419" i="7"/>
  <c r="F419" i="7"/>
  <c r="D420" i="7"/>
  <c r="B421" i="7"/>
  <c r="F421" i="7"/>
  <c r="D422" i="7"/>
  <c r="B423" i="7"/>
  <c r="F423" i="7"/>
  <c r="H423" i="7" s="1"/>
  <c r="D424" i="7"/>
  <c r="B425" i="7"/>
  <c r="F425" i="7"/>
  <c r="D426" i="7"/>
  <c r="B427" i="7"/>
  <c r="F427" i="7"/>
  <c r="D428" i="7"/>
  <c r="B429" i="7"/>
  <c r="F429" i="7"/>
  <c r="D430" i="7"/>
  <c r="K419" i="7"/>
  <c r="K426" i="7"/>
  <c r="K430" i="7"/>
  <c r="E437" i="7"/>
  <c r="C438" i="7"/>
  <c r="G438" i="7"/>
  <c r="E439" i="7"/>
  <c r="C440" i="7"/>
  <c r="G440" i="7"/>
  <c r="E441" i="7"/>
  <c r="C442" i="7"/>
  <c r="E443" i="7"/>
  <c r="C444" i="7"/>
  <c r="E445" i="7"/>
  <c r="C446" i="7"/>
  <c r="E447" i="7"/>
  <c r="C448" i="7"/>
  <c r="K440" i="7"/>
  <c r="K444" i="7"/>
  <c r="K448" i="7"/>
  <c r="E455" i="7"/>
  <c r="C456" i="7"/>
  <c r="G456" i="7"/>
  <c r="E457" i="7"/>
  <c r="C458" i="7"/>
  <c r="G458" i="7"/>
  <c r="E459" i="7"/>
  <c r="D460" i="7"/>
  <c r="C461" i="7"/>
  <c r="B462" i="7"/>
  <c r="F462" i="7"/>
  <c r="E463" i="7"/>
  <c r="D464" i="7"/>
  <c r="C465" i="7"/>
  <c r="B466" i="7"/>
  <c r="F466" i="7"/>
  <c r="K458" i="7"/>
  <c r="K462" i="7"/>
  <c r="K466" i="7"/>
  <c r="E473" i="7"/>
  <c r="M312" i="7"/>
  <c r="C474" i="7"/>
  <c r="H313" i="7"/>
  <c r="G474" i="7"/>
  <c r="E475" i="7"/>
  <c r="B476" i="7"/>
  <c r="H315" i="7"/>
  <c r="F476" i="7"/>
  <c r="D477" i="7"/>
  <c r="M313" i="7"/>
  <c r="C478" i="7"/>
  <c r="B479" i="7"/>
  <c r="F479" i="7"/>
  <c r="E480" i="7"/>
  <c r="D481" i="7"/>
  <c r="C482" i="7"/>
  <c r="B483" i="7"/>
  <c r="F483" i="7"/>
  <c r="E484" i="7"/>
  <c r="K475" i="7"/>
  <c r="K479" i="7"/>
  <c r="K483" i="7"/>
  <c r="K423" i="7"/>
  <c r="K427" i="7"/>
  <c r="B437" i="7"/>
  <c r="F437" i="7"/>
  <c r="D438" i="7"/>
  <c r="B288" i="7"/>
  <c r="B439" i="7"/>
  <c r="O278" i="7"/>
  <c r="F439" i="7"/>
  <c r="D440" i="7"/>
  <c r="B441" i="7"/>
  <c r="F441" i="7"/>
  <c r="H441" i="7" s="1"/>
  <c r="D442" i="7"/>
  <c r="B443" i="7"/>
  <c r="F443" i="7"/>
  <c r="D444" i="7"/>
  <c r="B445" i="7"/>
  <c r="F445" i="7"/>
  <c r="D446" i="7"/>
  <c r="B447" i="7"/>
  <c r="F447" i="7"/>
  <c r="D448" i="7"/>
  <c r="K437" i="7"/>
  <c r="K288" i="7"/>
  <c r="K441" i="7"/>
  <c r="K445" i="7"/>
  <c r="B455" i="7"/>
  <c r="F455" i="7"/>
  <c r="M305" i="7"/>
  <c r="D456" i="7"/>
  <c r="B306" i="7"/>
  <c r="B457" i="7"/>
  <c r="H296" i="7"/>
  <c r="F457" i="7"/>
  <c r="D458" i="7"/>
  <c r="B459" i="7"/>
  <c r="F459" i="7"/>
  <c r="H459" i="7" s="1"/>
  <c r="E460" i="7"/>
  <c r="D461" i="7"/>
  <c r="C462" i="7"/>
  <c r="B463" i="7"/>
  <c r="F463" i="7"/>
  <c r="E464" i="7"/>
  <c r="D465" i="7"/>
  <c r="C466" i="7"/>
  <c r="K455" i="7"/>
  <c r="K459" i="7"/>
  <c r="K463" i="7"/>
  <c r="B473" i="7"/>
  <c r="F473" i="7"/>
  <c r="D474" i="7"/>
  <c r="B475" i="7"/>
  <c r="F475" i="7"/>
  <c r="C476" i="7"/>
  <c r="G476" i="7"/>
  <c r="E477" i="7"/>
  <c r="D478" i="7"/>
  <c r="C479" i="7"/>
  <c r="B480" i="7"/>
  <c r="F480" i="7"/>
  <c r="E481" i="7"/>
  <c r="D482" i="7"/>
  <c r="C483" i="7"/>
  <c r="B484" i="7"/>
  <c r="F484" i="7"/>
  <c r="K476" i="7"/>
  <c r="K480" i="7"/>
  <c r="K484" i="7"/>
  <c r="K424" i="7"/>
  <c r="K428" i="7"/>
  <c r="C437" i="7"/>
  <c r="G437" i="7"/>
  <c r="H437" i="7" s="1"/>
  <c r="E438" i="7"/>
  <c r="L286" i="7"/>
  <c r="C439" i="7"/>
  <c r="P278" i="7"/>
  <c r="Q278" i="7" s="1"/>
  <c r="G439" i="7"/>
  <c r="H439" i="7" s="1"/>
  <c r="O277" i="7"/>
  <c r="E440" i="7"/>
  <c r="C441" i="7"/>
  <c r="E442" i="7"/>
  <c r="C443" i="7"/>
  <c r="E444" i="7"/>
  <c r="C445" i="7"/>
  <c r="E446" i="7"/>
  <c r="C447" i="7"/>
  <c r="E448" i="7"/>
  <c r="K438" i="7"/>
  <c r="K442" i="7"/>
  <c r="K446" i="7"/>
  <c r="C455" i="7"/>
  <c r="G455" i="7"/>
  <c r="H455" i="7" s="1"/>
  <c r="E456" i="7"/>
  <c r="C306" i="7"/>
  <c r="C457" i="7"/>
  <c r="P297" i="7"/>
  <c r="R297" i="7" s="1"/>
  <c r="G457" i="7"/>
  <c r="E458" i="7"/>
  <c r="C459" i="7"/>
  <c r="B460" i="7"/>
  <c r="F460" i="7"/>
  <c r="H460" i="7" s="1"/>
  <c r="E461" i="7"/>
  <c r="D462" i="7"/>
  <c r="C463" i="7"/>
  <c r="B464" i="7"/>
  <c r="F464" i="7"/>
  <c r="E465" i="7"/>
  <c r="D466" i="7"/>
  <c r="K456" i="7"/>
  <c r="K460" i="7"/>
  <c r="K464" i="7"/>
  <c r="C473" i="7"/>
  <c r="G473" i="7"/>
  <c r="E474" i="7"/>
  <c r="C475" i="7"/>
  <c r="G475" i="7"/>
  <c r="D476" i="7"/>
  <c r="B324" i="7"/>
  <c r="B477" i="7"/>
  <c r="F324" i="7"/>
  <c r="P316" i="7" s="1"/>
  <c r="F477" i="7"/>
  <c r="H477" i="7" s="1"/>
  <c r="E478" i="7"/>
  <c r="D479" i="7"/>
  <c r="C480" i="7"/>
  <c r="B481" i="7"/>
  <c r="F481" i="7"/>
  <c r="E482" i="7"/>
  <c r="D483" i="7"/>
  <c r="C484" i="7"/>
  <c r="K473" i="7"/>
  <c r="K324" i="7"/>
  <c r="K477" i="7"/>
  <c r="K481" i="7"/>
  <c r="D484" i="7"/>
  <c r="K474" i="7"/>
  <c r="K478" i="7"/>
  <c r="K482" i="7"/>
  <c r="P313" i="7"/>
  <c r="R313" i="7" s="1"/>
  <c r="N322" i="7"/>
  <c r="P294" i="7"/>
  <c r="R294" i="7" s="1"/>
  <c r="O304" i="7"/>
  <c r="H278" i="7"/>
  <c r="M250" i="7"/>
  <c r="P241" i="7"/>
  <c r="L241" i="7"/>
  <c r="N224" i="7"/>
  <c r="N226" i="7"/>
  <c r="E234" i="7"/>
  <c r="N230" i="7"/>
  <c r="M214" i="7"/>
  <c r="M206" i="7"/>
  <c r="M212" i="7"/>
  <c r="F198" i="7"/>
  <c r="P190" i="7" s="1"/>
  <c r="M170" i="7"/>
  <c r="H170" i="7"/>
  <c r="J98" i="11" s="1"/>
  <c r="L171" i="7"/>
  <c r="B198" i="7"/>
  <c r="R312" i="7"/>
  <c r="E180" i="7"/>
  <c r="N171" i="7"/>
  <c r="N179" i="7"/>
  <c r="N177" i="7"/>
  <c r="N175" i="7"/>
  <c r="N173" i="7"/>
  <c r="O168" i="7"/>
  <c r="L169" i="7"/>
  <c r="P169" i="7"/>
  <c r="O171" i="7"/>
  <c r="N172" i="7"/>
  <c r="L173" i="7"/>
  <c r="N174" i="7"/>
  <c r="L175" i="7"/>
  <c r="N176" i="7"/>
  <c r="L177" i="7"/>
  <c r="N178" i="7"/>
  <c r="L179" i="7"/>
  <c r="M196" i="7"/>
  <c r="L187" i="7"/>
  <c r="P187" i="7"/>
  <c r="H187" i="7"/>
  <c r="L97" i="11" s="1"/>
  <c r="L191" i="7"/>
  <c r="L195" i="7"/>
  <c r="L213" i="7"/>
  <c r="P207" i="7"/>
  <c r="O205" i="7"/>
  <c r="O206" i="7"/>
  <c r="H205" i="7"/>
  <c r="M210" i="7"/>
  <c r="H260" i="7"/>
  <c r="N98" i="11" s="1"/>
  <c r="P258" i="7"/>
  <c r="F270" i="7"/>
  <c r="P262" i="7" s="1"/>
  <c r="M178" i="7"/>
  <c r="M176" i="7"/>
  <c r="M174" i="7"/>
  <c r="M172" i="7"/>
  <c r="D180" i="7"/>
  <c r="M171" i="7"/>
  <c r="O179" i="7"/>
  <c r="O177" i="7"/>
  <c r="O175" i="7"/>
  <c r="O173" i="7"/>
  <c r="P168" i="7"/>
  <c r="M169" i="7"/>
  <c r="N170" i="7"/>
  <c r="H171" i="7"/>
  <c r="J99" i="11" s="1"/>
  <c r="P171" i="7"/>
  <c r="O172" i="7"/>
  <c r="M173" i="7"/>
  <c r="O174" i="7"/>
  <c r="M175" i="7"/>
  <c r="O176" i="7"/>
  <c r="M177" i="7"/>
  <c r="O178" i="7"/>
  <c r="M179" i="7"/>
  <c r="N190" i="7"/>
  <c r="M213" i="7"/>
  <c r="O209" i="7"/>
  <c r="O213" i="7"/>
  <c r="B234" i="7"/>
  <c r="O233" i="7"/>
  <c r="O231" i="7"/>
  <c r="O229" i="7"/>
  <c r="O227" i="7"/>
  <c r="O222" i="7"/>
  <c r="O223" i="7"/>
  <c r="O232" i="7"/>
  <c r="O230" i="7"/>
  <c r="O228" i="7"/>
  <c r="O226" i="7"/>
  <c r="O224" i="7"/>
  <c r="F234" i="7"/>
  <c r="H222" i="7"/>
  <c r="O225" i="7"/>
  <c r="P222" i="7"/>
  <c r="M240" i="7"/>
  <c r="L178" i="7"/>
  <c r="L176" i="7"/>
  <c r="L174" i="7"/>
  <c r="L172" i="7"/>
  <c r="M168" i="7"/>
  <c r="O197" i="7"/>
  <c r="O195" i="7"/>
  <c r="O193" i="7"/>
  <c r="O191" i="7"/>
  <c r="O186" i="7"/>
  <c r="O187" i="7"/>
  <c r="O196" i="7"/>
  <c r="O194" i="7"/>
  <c r="O192" i="7"/>
  <c r="O190" i="7"/>
  <c r="O188" i="7"/>
  <c r="M194" i="7"/>
  <c r="M192" i="7"/>
  <c r="M190" i="7"/>
  <c r="M188" i="7"/>
  <c r="O189" i="7"/>
  <c r="N215" i="7"/>
  <c r="N213" i="7"/>
  <c r="N211" i="7"/>
  <c r="N209" i="7"/>
  <c r="N204" i="7"/>
  <c r="N205" i="7"/>
  <c r="N214" i="7"/>
  <c r="N212" i="7"/>
  <c r="N210" i="7"/>
  <c r="N208" i="7"/>
  <c r="N206" i="7"/>
  <c r="P206" i="7"/>
  <c r="H206" i="7"/>
  <c r="N207" i="7"/>
  <c r="L224" i="7"/>
  <c r="L231" i="7"/>
  <c r="L227" i="7"/>
  <c r="L233" i="7"/>
  <c r="L229" i="7"/>
  <c r="P224" i="7"/>
  <c r="H223" i="7"/>
  <c r="M244" i="7"/>
  <c r="M268" i="7"/>
  <c r="M269" i="7"/>
  <c r="D270" i="7"/>
  <c r="M267" i="7"/>
  <c r="M265" i="7"/>
  <c r="M263" i="7"/>
  <c r="M258" i="7"/>
  <c r="M259" i="7"/>
  <c r="M266" i="7"/>
  <c r="M264" i="7"/>
  <c r="M262" i="7"/>
  <c r="M260" i="7"/>
  <c r="M186" i="7"/>
  <c r="N187" i="7"/>
  <c r="L189" i="7"/>
  <c r="P189" i="7"/>
  <c r="M191" i="7"/>
  <c r="M193" i="7"/>
  <c r="M195" i="7"/>
  <c r="M197" i="7"/>
  <c r="C198" i="7"/>
  <c r="B216" i="7"/>
  <c r="F216" i="7"/>
  <c r="P208" i="7" s="1"/>
  <c r="L204" i="7"/>
  <c r="P204" i="7"/>
  <c r="M205" i="7"/>
  <c r="O207" i="7"/>
  <c r="L209" i="7"/>
  <c r="L211" i="7"/>
  <c r="M215" i="7"/>
  <c r="L223" i="7"/>
  <c r="P223" i="7"/>
  <c r="N251" i="7"/>
  <c r="N249" i="7"/>
  <c r="N247" i="7"/>
  <c r="N245" i="7"/>
  <c r="N240" i="7"/>
  <c r="N241" i="7"/>
  <c r="N250" i="7"/>
  <c r="N248" i="7"/>
  <c r="N246" i="7"/>
  <c r="N244" i="7"/>
  <c r="N242" i="7"/>
  <c r="O247" i="7"/>
  <c r="L269" i="7"/>
  <c r="H186" i="7"/>
  <c r="L96" i="11" s="1"/>
  <c r="N186" i="7"/>
  <c r="L188" i="7"/>
  <c r="M189" i="7"/>
  <c r="L190" i="7"/>
  <c r="N191" i="7"/>
  <c r="L192" i="7"/>
  <c r="N193" i="7"/>
  <c r="L194" i="7"/>
  <c r="N195" i="7"/>
  <c r="N197" i="7"/>
  <c r="D198" i="7"/>
  <c r="L215" i="7"/>
  <c r="M204" i="7"/>
  <c r="L207" i="7"/>
  <c r="O208" i="7"/>
  <c r="M209" i="7"/>
  <c r="O210" i="7"/>
  <c r="M211" i="7"/>
  <c r="O212" i="7"/>
  <c r="O214" i="7"/>
  <c r="O215" i="7"/>
  <c r="M232" i="7"/>
  <c r="M230" i="7"/>
  <c r="M228" i="7"/>
  <c r="M226" i="7"/>
  <c r="M224" i="7"/>
  <c r="D234" i="7"/>
  <c r="M225" i="7"/>
  <c r="M233" i="7"/>
  <c r="M231" i="7"/>
  <c r="M229" i="7"/>
  <c r="M227" i="7"/>
  <c r="M222" i="7"/>
  <c r="M223" i="7"/>
  <c r="O242" i="7"/>
  <c r="H241" i="7"/>
  <c r="M246" i="7"/>
  <c r="E252" i="7"/>
  <c r="B270" i="7"/>
  <c r="O267" i="7"/>
  <c r="L264" i="7"/>
  <c r="N189" i="7"/>
  <c r="D216" i="7"/>
  <c r="M207" i="7"/>
  <c r="L208" i="7"/>
  <c r="L210" i="7"/>
  <c r="L212" i="7"/>
  <c r="L214" i="7"/>
  <c r="C216" i="7"/>
  <c r="K234" i="7"/>
  <c r="L250" i="7"/>
  <c r="P242" i="7"/>
  <c r="O245" i="7"/>
  <c r="O249" i="7"/>
  <c r="N260" i="7"/>
  <c r="N263" i="7"/>
  <c r="N267" i="7"/>
  <c r="N223" i="7"/>
  <c r="L225" i="7"/>
  <c r="P225" i="7"/>
  <c r="C234" i="7"/>
  <c r="L240" i="7"/>
  <c r="P240" i="7"/>
  <c r="M241" i="7"/>
  <c r="O243" i="7"/>
  <c r="L245" i="7"/>
  <c r="L247" i="7"/>
  <c r="L249" i="7"/>
  <c r="L251" i="7"/>
  <c r="F252" i="7"/>
  <c r="E270" i="7"/>
  <c r="K270" i="7"/>
  <c r="O258" i="7"/>
  <c r="L259" i="7"/>
  <c r="P259" i="7"/>
  <c r="N261" i="7"/>
  <c r="O263" i="7"/>
  <c r="O265" i="7"/>
  <c r="N268" i="7"/>
  <c r="N269" i="7"/>
  <c r="L226" i="7"/>
  <c r="N227" i="7"/>
  <c r="L228" i="7"/>
  <c r="N229" i="7"/>
  <c r="L230" i="7"/>
  <c r="N231" i="7"/>
  <c r="L232" i="7"/>
  <c r="N233" i="7"/>
  <c r="L243" i="7"/>
  <c r="P243" i="7"/>
  <c r="O244" i="7"/>
  <c r="M245" i="7"/>
  <c r="O246" i="7"/>
  <c r="M247" i="7"/>
  <c r="O248" i="7"/>
  <c r="M249" i="7"/>
  <c r="O250" i="7"/>
  <c r="M251" i="7"/>
  <c r="C252" i="7"/>
  <c r="O269" i="7"/>
  <c r="O268" i="7"/>
  <c r="O261" i="7"/>
  <c r="N262" i="7"/>
  <c r="L263" i="7"/>
  <c r="N264" i="7"/>
  <c r="L265" i="7"/>
  <c r="N266" i="7"/>
  <c r="N225" i="7"/>
  <c r="H240" i="7"/>
  <c r="L242" i="7"/>
  <c r="M243" i="7"/>
  <c r="L244" i="7"/>
  <c r="L246" i="7"/>
  <c r="L248" i="7"/>
  <c r="C270" i="7"/>
  <c r="N259" i="7"/>
  <c r="O260" i="7"/>
  <c r="L261" i="7"/>
  <c r="O262" i="7"/>
  <c r="O264" i="7"/>
  <c r="O266" i="7"/>
  <c r="L277" i="7"/>
  <c r="P277" i="7"/>
  <c r="M278" i="7"/>
  <c r="N279" i="7"/>
  <c r="M280" i="7"/>
  <c r="O281" i="7"/>
  <c r="M282" i="7"/>
  <c r="O283" i="7"/>
  <c r="M284" i="7"/>
  <c r="O285" i="7"/>
  <c r="M286" i="7"/>
  <c r="O287" i="7"/>
  <c r="E288" i="7"/>
  <c r="H294" i="7"/>
  <c r="N294" i="7"/>
  <c r="O295" i="7"/>
  <c r="L296" i="7"/>
  <c r="P296" i="7"/>
  <c r="M297" i="7"/>
  <c r="L298" i="7"/>
  <c r="N299" i="7"/>
  <c r="L300" i="7"/>
  <c r="N301" i="7"/>
  <c r="L302" i="7"/>
  <c r="N303" i="7"/>
  <c r="L304" i="7"/>
  <c r="N305" i="7"/>
  <c r="D306" i="7"/>
  <c r="N313" i="7"/>
  <c r="O314" i="7"/>
  <c r="L315" i="7"/>
  <c r="P315" i="7"/>
  <c r="O316" i="7"/>
  <c r="M317" i="7"/>
  <c r="O318" i="7"/>
  <c r="M319" i="7"/>
  <c r="O320" i="7"/>
  <c r="M321" i="7"/>
  <c r="O322" i="7"/>
  <c r="M323" i="7"/>
  <c r="C324" i="7"/>
  <c r="L276" i="7"/>
  <c r="P276" i="7"/>
  <c r="M277" i="7"/>
  <c r="N278" i="7"/>
  <c r="O279" i="7"/>
  <c r="N280" i="7"/>
  <c r="L281" i="7"/>
  <c r="N282" i="7"/>
  <c r="L283" i="7"/>
  <c r="N284" i="7"/>
  <c r="L285" i="7"/>
  <c r="N286" i="7"/>
  <c r="L287" i="7"/>
  <c r="F288" i="7"/>
  <c r="O294" i="7"/>
  <c r="L295" i="7"/>
  <c r="P295" i="7"/>
  <c r="M296" i="7"/>
  <c r="N297" i="7"/>
  <c r="M298" i="7"/>
  <c r="O299" i="7"/>
  <c r="M300" i="7"/>
  <c r="O301" i="7"/>
  <c r="M302" i="7"/>
  <c r="O303" i="7"/>
  <c r="M304" i="7"/>
  <c r="O305" i="7"/>
  <c r="E306" i="7"/>
  <c r="H312" i="7"/>
  <c r="N312" i="7"/>
  <c r="O313" i="7"/>
  <c r="L314" i="7"/>
  <c r="P314" i="7"/>
  <c r="M315" i="7"/>
  <c r="L316" i="7"/>
  <c r="N317" i="7"/>
  <c r="L318" i="7"/>
  <c r="N319" i="7"/>
  <c r="L320" i="7"/>
  <c r="N321" i="7"/>
  <c r="L322" i="7"/>
  <c r="N323" i="7"/>
  <c r="D324" i="7"/>
  <c r="N277" i="7"/>
  <c r="L279" i="7"/>
  <c r="P279" i="7"/>
  <c r="O280" i="7"/>
  <c r="M281" i="7"/>
  <c r="O282" i="7"/>
  <c r="M283" i="7"/>
  <c r="O284" i="7"/>
  <c r="M285" i="7"/>
  <c r="O286" i="7"/>
  <c r="M287" i="7"/>
  <c r="C288" i="7"/>
  <c r="N296" i="7"/>
  <c r="O297" i="7"/>
  <c r="N298" i="7"/>
  <c r="L299" i="7"/>
  <c r="N300" i="7"/>
  <c r="L301" i="7"/>
  <c r="N302" i="7"/>
  <c r="L303" i="7"/>
  <c r="N304" i="7"/>
  <c r="L305" i="7"/>
  <c r="F306" i="7"/>
  <c r="N315" i="7"/>
  <c r="M316" i="7"/>
  <c r="O317" i="7"/>
  <c r="M318" i="7"/>
  <c r="O319" i="7"/>
  <c r="M320" i="7"/>
  <c r="O321" i="7"/>
  <c r="M322" i="7"/>
  <c r="O323" i="7"/>
  <c r="E324" i="7"/>
  <c r="H276" i="7"/>
  <c r="N276" i="7"/>
  <c r="L278" i="7"/>
  <c r="M279" i="7"/>
  <c r="L280" i="7"/>
  <c r="N281" i="7"/>
  <c r="L282" i="7"/>
  <c r="N283" i="7"/>
  <c r="L284" i="7"/>
  <c r="N285" i="7"/>
  <c r="M294" i="7"/>
  <c r="O296" i="7"/>
  <c r="L297" i="7"/>
  <c r="O298" i="7"/>
  <c r="M299" i="7"/>
  <c r="O300" i="7"/>
  <c r="M301" i="7"/>
  <c r="O302" i="7"/>
  <c r="M303" i="7"/>
  <c r="L312" i="7"/>
  <c r="N314" i="7"/>
  <c r="O315" i="7"/>
  <c r="N316" i="7"/>
  <c r="L317" i="7"/>
  <c r="N318" i="7"/>
  <c r="L319" i="7"/>
  <c r="N320" i="7"/>
  <c r="L321" i="7"/>
  <c r="H134" i="7"/>
  <c r="P8" i="7"/>
  <c r="R8" i="7" s="1"/>
  <c r="M7" i="7"/>
  <c r="K19" i="7"/>
  <c r="L36" i="7"/>
  <c r="O43" i="7"/>
  <c r="N67" i="7"/>
  <c r="L90" i="7"/>
  <c r="P80" i="7"/>
  <c r="R80" i="7" s="1"/>
  <c r="N87" i="7"/>
  <c r="C109" i="7"/>
  <c r="O97" i="7"/>
  <c r="D109" i="7"/>
  <c r="O126" i="7"/>
  <c r="O161" i="7"/>
  <c r="N154" i="7"/>
  <c r="N159" i="7"/>
  <c r="F145" i="7"/>
  <c r="P137" i="7" s="1"/>
  <c r="O153" i="7"/>
  <c r="N152" i="7"/>
  <c r="O155" i="7"/>
  <c r="O159" i="7"/>
  <c r="O157" i="7"/>
  <c r="N155" i="7"/>
  <c r="O116" i="7"/>
  <c r="M136" i="7"/>
  <c r="K145" i="7"/>
  <c r="P152" i="7"/>
  <c r="R152" i="7" s="1"/>
  <c r="E163" i="7"/>
  <c r="B163" i="7"/>
  <c r="O154" i="7"/>
  <c r="F163" i="7"/>
  <c r="P155" i="7" s="1"/>
  <c r="P153" i="7"/>
  <c r="R153" i="7" s="1"/>
  <c r="N157" i="7"/>
  <c r="N161" i="7"/>
  <c r="E37" i="4"/>
  <c r="H9" i="6"/>
  <c r="L38" i="11" s="1"/>
  <c r="G115" i="6"/>
  <c r="K68" i="11" s="1"/>
  <c r="L71" i="6"/>
  <c r="O96" i="6"/>
  <c r="D113" i="6"/>
  <c r="B114" i="6"/>
  <c r="F114" i="6"/>
  <c r="D115" i="6"/>
  <c r="B116" i="6"/>
  <c r="F116" i="6"/>
  <c r="D117" i="6"/>
  <c r="B118" i="6"/>
  <c r="F118" i="6"/>
  <c r="D119" i="6"/>
  <c r="C120" i="6"/>
  <c r="B121" i="6"/>
  <c r="F121" i="6"/>
  <c r="E122" i="6"/>
  <c r="D123" i="6"/>
  <c r="C124" i="6"/>
  <c r="K113" i="6"/>
  <c r="K117" i="6"/>
  <c r="B133" i="6"/>
  <c r="F135" i="6"/>
  <c r="C140" i="6"/>
  <c r="F113" i="6"/>
  <c r="L151" i="3"/>
  <c r="O36" i="6"/>
  <c r="F131" i="6"/>
  <c r="N25" i="6"/>
  <c r="D132" i="6"/>
  <c r="K72" i="6"/>
  <c r="C131" i="6"/>
  <c r="L78" i="6"/>
  <c r="E139" i="6"/>
  <c r="D140" i="6"/>
  <c r="K138" i="6"/>
  <c r="K142" i="6"/>
  <c r="E149" i="6"/>
  <c r="C150" i="6"/>
  <c r="C108" i="6"/>
  <c r="G150" i="6"/>
  <c r="E151" i="6"/>
  <c r="C152" i="6"/>
  <c r="G152" i="6"/>
  <c r="H99" i="6"/>
  <c r="N24" i="11" s="1"/>
  <c r="E153" i="6"/>
  <c r="C154" i="6"/>
  <c r="G154" i="6"/>
  <c r="E155" i="6"/>
  <c r="D156" i="6"/>
  <c r="C157" i="6"/>
  <c r="B158" i="6"/>
  <c r="F158" i="6"/>
  <c r="E159" i="6"/>
  <c r="D160" i="6"/>
  <c r="K150" i="6"/>
  <c r="K154" i="6"/>
  <c r="K158" i="6"/>
  <c r="F119" i="6"/>
  <c r="H119" i="6" s="1"/>
  <c r="L72" i="11" s="1"/>
  <c r="K114" i="6"/>
  <c r="B151" i="6"/>
  <c r="M63" i="6"/>
  <c r="M71" i="6"/>
  <c r="O62" i="6"/>
  <c r="H62" i="6"/>
  <c r="L53" i="11" s="1"/>
  <c r="F134" i="6"/>
  <c r="H81" i="6"/>
  <c r="N54" i="11" s="1"/>
  <c r="K139" i="6"/>
  <c r="P97" i="6"/>
  <c r="R97" i="6" s="1"/>
  <c r="F151" i="6"/>
  <c r="H100" i="6"/>
  <c r="N25" i="11" s="1"/>
  <c r="F153" i="6"/>
  <c r="B113" i="6"/>
  <c r="F117" i="6"/>
  <c r="N34" i="7"/>
  <c r="E37" i="7"/>
  <c r="L44" i="7"/>
  <c r="L54" i="7"/>
  <c r="N71" i="7"/>
  <c r="L64" i="4"/>
  <c r="B109" i="4"/>
  <c r="C109" i="4"/>
  <c r="N126" i="4"/>
  <c r="N160" i="4"/>
  <c r="L89" i="6"/>
  <c r="K120" i="6"/>
  <c r="K124" i="6"/>
  <c r="E133" i="6"/>
  <c r="C134" i="6"/>
  <c r="F115" i="6"/>
  <c r="D154" i="6"/>
  <c r="C127" i="7"/>
  <c r="L118" i="7"/>
  <c r="L116" i="7"/>
  <c r="L126" i="7"/>
  <c r="L124" i="7"/>
  <c r="L122" i="7"/>
  <c r="L120" i="7"/>
  <c r="L117" i="7"/>
  <c r="P118" i="7"/>
  <c r="R118" i="7" s="1"/>
  <c r="P116" i="7"/>
  <c r="P115" i="7"/>
  <c r="E127" i="7"/>
  <c r="N118" i="7"/>
  <c r="L115" i="7"/>
  <c r="L121" i="7"/>
  <c r="L125" i="7"/>
  <c r="N116" i="7"/>
  <c r="O122" i="7"/>
  <c r="H64" i="2"/>
  <c r="L81" i="3"/>
  <c r="N117" i="3"/>
  <c r="L119" i="3"/>
  <c r="N144" i="3"/>
  <c r="O134" i="3"/>
  <c r="L155" i="3"/>
  <c r="M12" i="4"/>
  <c r="O60" i="6"/>
  <c r="E135" i="6"/>
  <c r="C136" i="6"/>
  <c r="G136" i="6"/>
  <c r="D138" i="6"/>
  <c r="C139" i="6"/>
  <c r="D142" i="6"/>
  <c r="H96" i="6"/>
  <c r="N21" i="11" s="1"/>
  <c r="C151" i="6"/>
  <c r="G151" i="6"/>
  <c r="C153" i="6"/>
  <c r="G153" i="6"/>
  <c r="E154" i="6"/>
  <c r="C155" i="6"/>
  <c r="B156" i="6"/>
  <c r="E157" i="6"/>
  <c r="D158" i="6"/>
  <c r="C159" i="6"/>
  <c r="B160" i="6"/>
  <c r="K152" i="6"/>
  <c r="K156" i="6"/>
  <c r="K160" i="6"/>
  <c r="L119" i="7"/>
  <c r="L123" i="7"/>
  <c r="H81" i="3"/>
  <c r="J69" i="10" s="1"/>
  <c r="H117" i="3"/>
  <c r="H119" i="3"/>
  <c r="P64" i="5"/>
  <c r="R64" i="5" s="1"/>
  <c r="H61" i="6"/>
  <c r="L52" i="11" s="1"/>
  <c r="H63" i="6"/>
  <c r="L54" i="11" s="1"/>
  <c r="N63" i="6"/>
  <c r="H65" i="6"/>
  <c r="L56" i="11" s="1"/>
  <c r="M87" i="6"/>
  <c r="H80" i="6"/>
  <c r="N53" i="11" s="1"/>
  <c r="F133" i="6"/>
  <c r="N80" i="6"/>
  <c r="L82" i="6"/>
  <c r="B137" i="6"/>
  <c r="P82" i="6"/>
  <c r="R82" i="6" s="1"/>
  <c r="F137" i="6"/>
  <c r="H137" i="6" s="1"/>
  <c r="N72" i="11" s="1"/>
  <c r="E138" i="6"/>
  <c r="B141" i="6"/>
  <c r="F141" i="6"/>
  <c r="E142" i="6"/>
  <c r="K137" i="6"/>
  <c r="K141" i="6"/>
  <c r="D151" i="6"/>
  <c r="B154" i="6"/>
  <c r="F154" i="6"/>
  <c r="D155" i="6"/>
  <c r="C156" i="6"/>
  <c r="B157" i="6"/>
  <c r="F157" i="6"/>
  <c r="E158" i="6"/>
  <c r="D159" i="6"/>
  <c r="C160" i="6"/>
  <c r="K149" i="6"/>
  <c r="K157" i="6"/>
  <c r="M18" i="7"/>
  <c r="M16" i="7"/>
  <c r="M9" i="7"/>
  <c r="L8" i="7"/>
  <c r="F19" i="7"/>
  <c r="P11" i="7" s="1"/>
  <c r="F37" i="7"/>
  <c r="P29" i="7" s="1"/>
  <c r="M26" i="7"/>
  <c r="M34" i="7"/>
  <c r="L25" i="7"/>
  <c r="P25" i="7"/>
  <c r="R25" i="7" s="1"/>
  <c r="N27" i="7"/>
  <c r="L29" i="7"/>
  <c r="K37" i="7"/>
  <c r="O53" i="7"/>
  <c r="M52" i="7"/>
  <c r="B55" i="7"/>
  <c r="O51" i="7"/>
  <c r="O62" i="7"/>
  <c r="N61" i="7"/>
  <c r="O71" i="7"/>
  <c r="O79" i="7"/>
  <c r="M81" i="7"/>
  <c r="B109" i="7"/>
  <c r="F109" i="7"/>
  <c r="P101" i="7" s="1"/>
  <c r="M99" i="7"/>
  <c r="M105" i="7"/>
  <c r="L98" i="7"/>
  <c r="O107" i="7"/>
  <c r="B127" i="7"/>
  <c r="O117" i="7"/>
  <c r="F127" i="7"/>
  <c r="O118" i="7"/>
  <c r="O125" i="7"/>
  <c r="O123" i="7"/>
  <c r="O121" i="7"/>
  <c r="O119" i="7"/>
  <c r="O115" i="7"/>
  <c r="M117" i="7"/>
  <c r="D127" i="7"/>
  <c r="M118" i="7"/>
  <c r="P117" i="7"/>
  <c r="O120" i="7"/>
  <c r="O124" i="7"/>
  <c r="M116" i="7"/>
  <c r="L138" i="7"/>
  <c r="L143" i="7"/>
  <c r="C145" i="7"/>
  <c r="N139" i="7"/>
  <c r="O133" i="7"/>
  <c r="L152" i="7"/>
  <c r="C163" i="7"/>
  <c r="L162" i="7"/>
  <c r="L161" i="7"/>
  <c r="L160" i="7"/>
  <c r="L159" i="7"/>
  <c r="L158" i="7"/>
  <c r="L157" i="7"/>
  <c r="L156" i="7"/>
  <c r="L155" i="7"/>
  <c r="O151" i="7"/>
  <c r="L153" i="7"/>
  <c r="N156" i="7"/>
  <c r="N158" i="7"/>
  <c r="N160" i="7"/>
  <c r="N162" i="7"/>
  <c r="E109" i="7"/>
  <c r="N126" i="7"/>
  <c r="D145" i="7"/>
  <c r="M162" i="7"/>
  <c r="M161" i="7"/>
  <c r="M160" i="7"/>
  <c r="M159" i="7"/>
  <c r="M158" i="7"/>
  <c r="M157" i="7"/>
  <c r="M156" i="7"/>
  <c r="M155" i="7"/>
  <c r="M154" i="7"/>
  <c r="M151" i="7"/>
  <c r="D163" i="7"/>
  <c r="P151" i="7"/>
  <c r="R151" i="7" s="1"/>
  <c r="M153" i="7"/>
  <c r="P154" i="7"/>
  <c r="R154" i="7" s="1"/>
  <c r="O156" i="7"/>
  <c r="O158" i="7"/>
  <c r="O160" i="7"/>
  <c r="L83" i="7"/>
  <c r="L102" i="7"/>
  <c r="M115" i="7"/>
  <c r="N117" i="7"/>
  <c r="M119" i="7"/>
  <c r="M120" i="7"/>
  <c r="M121" i="7"/>
  <c r="M122" i="7"/>
  <c r="M123" i="7"/>
  <c r="M124" i="7"/>
  <c r="M125" i="7"/>
  <c r="M126" i="7"/>
  <c r="N144" i="7"/>
  <c r="O152" i="7"/>
  <c r="N153" i="7"/>
  <c r="N10" i="7"/>
  <c r="N46" i="7"/>
  <c r="N65" i="7"/>
  <c r="N100" i="7"/>
  <c r="N115" i="7"/>
  <c r="N119" i="7"/>
  <c r="N120" i="7"/>
  <c r="N121" i="7"/>
  <c r="N122" i="7"/>
  <c r="N123" i="7"/>
  <c r="N124" i="7"/>
  <c r="N125" i="7"/>
  <c r="P134" i="7"/>
  <c r="R134" i="7" s="1"/>
  <c r="N151" i="7"/>
  <c r="H135" i="7"/>
  <c r="L134" i="7"/>
  <c r="P135" i="7"/>
  <c r="R135" i="7" s="1"/>
  <c r="M135" i="7"/>
  <c r="P133" i="7"/>
  <c r="M139" i="7"/>
  <c r="L133" i="7"/>
  <c r="L140" i="7"/>
  <c r="N141" i="7"/>
  <c r="L142" i="7"/>
  <c r="N143" i="7"/>
  <c r="L144" i="7"/>
  <c r="N136" i="7"/>
  <c r="O138" i="7"/>
  <c r="O140" i="7"/>
  <c r="M141" i="7"/>
  <c r="O142" i="7"/>
  <c r="M143" i="7"/>
  <c r="N135" i="7"/>
  <c r="O136" i="7"/>
  <c r="N137" i="7"/>
  <c r="M133" i="7"/>
  <c r="N134" i="7"/>
  <c r="O135" i="7"/>
  <c r="L136" i="7"/>
  <c r="P136" i="7"/>
  <c r="O137" i="7"/>
  <c r="M138" i="7"/>
  <c r="O139" i="7"/>
  <c r="M140" i="7"/>
  <c r="O141" i="7"/>
  <c r="M142" i="7"/>
  <c r="O143" i="7"/>
  <c r="M144" i="7"/>
  <c r="M137" i="7"/>
  <c r="O144" i="7"/>
  <c r="H133" i="7"/>
  <c r="N133" i="7"/>
  <c r="L135" i="7"/>
  <c r="L137" i="7"/>
  <c r="N138" i="7"/>
  <c r="L139" i="7"/>
  <c r="N140" i="7"/>
  <c r="L141" i="7"/>
  <c r="N142" i="7"/>
  <c r="P98" i="7"/>
  <c r="R98" i="7" s="1"/>
  <c r="M104" i="7"/>
  <c r="M82" i="7"/>
  <c r="O66" i="7"/>
  <c r="K55" i="7"/>
  <c r="F55" i="7"/>
  <c r="P47" i="7" s="1"/>
  <c r="M45" i="7"/>
  <c r="P45" i="7"/>
  <c r="R45" i="7" s="1"/>
  <c r="P44" i="7"/>
  <c r="H45" i="7"/>
  <c r="B37" i="7"/>
  <c r="O28" i="7"/>
  <c r="B19" i="7"/>
  <c r="M17" i="7"/>
  <c r="O15" i="7"/>
  <c r="O17" i="7"/>
  <c r="M10" i="7"/>
  <c r="H9" i="7"/>
  <c r="J83" i="11" s="1"/>
  <c r="O13" i="7"/>
  <c r="M14" i="7"/>
  <c r="L71" i="7"/>
  <c r="N63" i="7"/>
  <c r="L63" i="7"/>
  <c r="L70" i="7"/>
  <c r="F73" i="7"/>
  <c r="P79" i="7"/>
  <c r="H64" i="7"/>
  <c r="B73" i="7"/>
  <c r="O82" i="7"/>
  <c r="O81" i="7"/>
  <c r="H80" i="7"/>
  <c r="N17" i="7"/>
  <c r="N15" i="7"/>
  <c r="N13" i="7"/>
  <c r="N11" i="7"/>
  <c r="N7" i="7"/>
  <c r="E19" i="7"/>
  <c r="N12" i="7"/>
  <c r="N8" i="7"/>
  <c r="N330" i="7" s="1"/>
  <c r="N18" i="7"/>
  <c r="N16" i="7"/>
  <c r="N14" i="7"/>
  <c r="N9" i="7"/>
  <c r="O7" i="7"/>
  <c r="O11" i="7"/>
  <c r="L12" i="7"/>
  <c r="C19" i="7"/>
  <c r="O36" i="7"/>
  <c r="O32" i="7"/>
  <c r="O29" i="7"/>
  <c r="O25" i="7"/>
  <c r="O33" i="7"/>
  <c r="O30" i="7"/>
  <c r="O26" i="7"/>
  <c r="H25" i="7"/>
  <c r="L81" i="11" s="1"/>
  <c r="O34" i="7"/>
  <c r="O27" i="7"/>
  <c r="N36" i="7"/>
  <c r="N25" i="7"/>
  <c r="M30" i="7"/>
  <c r="M46" i="7"/>
  <c r="M53" i="7"/>
  <c r="M43" i="7"/>
  <c r="M50" i="7"/>
  <c r="M54" i="7"/>
  <c r="O18" i="7"/>
  <c r="O16" i="7"/>
  <c r="O14" i="7"/>
  <c r="O9" i="7"/>
  <c r="H8" i="7"/>
  <c r="J82" i="11" s="1"/>
  <c r="L33" i="7"/>
  <c r="O31" i="7"/>
  <c r="L32" i="7"/>
  <c r="M33" i="7"/>
  <c r="O35" i="7"/>
  <c r="N53" i="7"/>
  <c r="N51" i="7"/>
  <c r="N49" i="7"/>
  <c r="N47" i="7"/>
  <c r="N43" i="7"/>
  <c r="E55" i="7"/>
  <c r="N48" i="7"/>
  <c r="N44" i="7"/>
  <c r="N54" i="7"/>
  <c r="N52" i="7"/>
  <c r="N50" i="7"/>
  <c r="N45" i="7"/>
  <c r="O47" i="7"/>
  <c r="L48" i="7"/>
  <c r="O49" i="7"/>
  <c r="C55" i="7"/>
  <c r="M71" i="7"/>
  <c r="M69" i="7"/>
  <c r="M67" i="7"/>
  <c r="M65" i="7"/>
  <c r="M61" i="7"/>
  <c r="D73" i="7"/>
  <c r="M66" i="7"/>
  <c r="M62" i="7"/>
  <c r="M72" i="7"/>
  <c r="M70" i="7"/>
  <c r="M68" i="7"/>
  <c r="M63" i="7"/>
  <c r="L61" i="7"/>
  <c r="H63" i="7"/>
  <c r="P61" i="7"/>
  <c r="P63" i="7"/>
  <c r="M64" i="7"/>
  <c r="N69" i="7"/>
  <c r="K91" i="7"/>
  <c r="M79" i="7"/>
  <c r="H81" i="7"/>
  <c r="L18" i="7"/>
  <c r="P9" i="7"/>
  <c r="L26" i="7"/>
  <c r="L34" i="7"/>
  <c r="L27" i="7"/>
  <c r="P26" i="7"/>
  <c r="P27" i="7"/>
  <c r="H26" i="7"/>
  <c r="L82" i="11" s="1"/>
  <c r="O54" i="7"/>
  <c r="O52" i="7"/>
  <c r="O50" i="7"/>
  <c r="O372" i="7" s="1"/>
  <c r="O45" i="7"/>
  <c r="H44" i="7"/>
  <c r="L68" i="7"/>
  <c r="L72" i="7"/>
  <c r="E91" i="7"/>
  <c r="N84" i="7"/>
  <c r="N90" i="7"/>
  <c r="N88" i="7"/>
  <c r="N86" i="7"/>
  <c r="N82" i="7"/>
  <c r="N79" i="7"/>
  <c r="N89" i="7"/>
  <c r="N85" i="7"/>
  <c r="N80" i="7"/>
  <c r="N83" i="7"/>
  <c r="N81" i="7"/>
  <c r="L80" i="7"/>
  <c r="L7" i="7"/>
  <c r="P7" i="7"/>
  <c r="M8" i="7"/>
  <c r="O10" i="7"/>
  <c r="L11" i="7"/>
  <c r="M12" i="7"/>
  <c r="L13" i="7"/>
  <c r="L15" i="7"/>
  <c r="L17" i="7"/>
  <c r="D19" i="7"/>
  <c r="M25" i="7"/>
  <c r="N26" i="7"/>
  <c r="L28" i="7"/>
  <c r="P28" i="7"/>
  <c r="M29" i="7"/>
  <c r="N30" i="7"/>
  <c r="L31" i="7"/>
  <c r="M32" i="7"/>
  <c r="N33" i="7"/>
  <c r="L35" i="7"/>
  <c r="M36" i="7"/>
  <c r="C37" i="7"/>
  <c r="L43" i="7"/>
  <c r="P43" i="7"/>
  <c r="M44" i="7"/>
  <c r="O46" i="7"/>
  <c r="L47" i="7"/>
  <c r="M48" i="7"/>
  <c r="L49" i="7"/>
  <c r="L51" i="7"/>
  <c r="L53" i="7"/>
  <c r="D55" i="7"/>
  <c r="O61" i="7"/>
  <c r="L62" i="7"/>
  <c r="P62" i="7"/>
  <c r="H117" i="7"/>
  <c r="N64" i="7"/>
  <c r="O65" i="7"/>
  <c r="L66" i="7"/>
  <c r="O67" i="7"/>
  <c r="O69" i="7"/>
  <c r="C73" i="7"/>
  <c r="K73" i="7"/>
  <c r="O90" i="7"/>
  <c r="O88" i="7"/>
  <c r="O86" i="7"/>
  <c r="O89" i="7"/>
  <c r="O87" i="7"/>
  <c r="O85" i="7"/>
  <c r="O83" i="7"/>
  <c r="L79" i="7"/>
  <c r="M80" i="7"/>
  <c r="L86" i="7"/>
  <c r="N107" i="7"/>
  <c r="N108" i="7"/>
  <c r="N106" i="7"/>
  <c r="N105" i="7"/>
  <c r="N103" i="7"/>
  <c r="N101" i="7"/>
  <c r="N97" i="7"/>
  <c r="N419" i="7" s="1"/>
  <c r="N102" i="7"/>
  <c r="N98" i="7"/>
  <c r="N104" i="7"/>
  <c r="N99" i="7"/>
  <c r="O101" i="7"/>
  <c r="O103" i="7"/>
  <c r="L10" i="7"/>
  <c r="P10" i="7"/>
  <c r="M11" i="7"/>
  <c r="M13" i="7"/>
  <c r="M15" i="7"/>
  <c r="M28" i="7"/>
  <c r="N29" i="7"/>
  <c r="M31" i="7"/>
  <c r="N32" i="7"/>
  <c r="M35" i="7"/>
  <c r="D37" i="7"/>
  <c r="L46" i="7"/>
  <c r="P46" i="7"/>
  <c r="M47" i="7"/>
  <c r="M49" i="7"/>
  <c r="M51" i="7"/>
  <c r="H116" i="7"/>
  <c r="O64" i="7"/>
  <c r="L65" i="7"/>
  <c r="L67" i="7"/>
  <c r="N68" i="7"/>
  <c r="L69" i="7"/>
  <c r="N70" i="7"/>
  <c r="N72" i="7"/>
  <c r="L82" i="7"/>
  <c r="L89" i="7"/>
  <c r="L87" i="7"/>
  <c r="L85" i="7"/>
  <c r="C91" i="7"/>
  <c r="L84" i="7"/>
  <c r="P82" i="7"/>
  <c r="B91" i="7"/>
  <c r="O99" i="7"/>
  <c r="H98" i="7"/>
  <c r="N82" i="11" s="1"/>
  <c r="O106" i="7"/>
  <c r="K109" i="7"/>
  <c r="M97" i="7"/>
  <c r="H99" i="7"/>
  <c r="N83" i="11" s="1"/>
  <c r="H7" i="7"/>
  <c r="J81" i="11" s="1"/>
  <c r="O8" i="7"/>
  <c r="L9" i="7"/>
  <c r="O12" i="7"/>
  <c r="L14" i="7"/>
  <c r="L16" i="7"/>
  <c r="M27" i="7"/>
  <c r="N28" i="7"/>
  <c r="L30" i="7"/>
  <c r="N31" i="7"/>
  <c r="N35" i="7"/>
  <c r="H43" i="7"/>
  <c r="O44" i="7"/>
  <c r="L45" i="7"/>
  <c r="O48" i="7"/>
  <c r="L50" i="7"/>
  <c r="L52" i="7"/>
  <c r="H115" i="7"/>
  <c r="H62" i="7"/>
  <c r="N62" i="7"/>
  <c r="O63" i="7"/>
  <c r="L64" i="7"/>
  <c r="P64" i="7"/>
  <c r="N66" i="7"/>
  <c r="O68" i="7"/>
  <c r="O70" i="7"/>
  <c r="O72" i="7"/>
  <c r="E73" i="7"/>
  <c r="M89" i="7"/>
  <c r="M87" i="7"/>
  <c r="M85" i="7"/>
  <c r="M83" i="7"/>
  <c r="D91" i="7"/>
  <c r="M84" i="7"/>
  <c r="M90" i="7"/>
  <c r="M88" i="7"/>
  <c r="M86" i="7"/>
  <c r="H79" i="7"/>
  <c r="O80" i="7"/>
  <c r="L81" i="7"/>
  <c r="P81" i="7"/>
  <c r="H82" i="7"/>
  <c r="O84" i="7"/>
  <c r="L88" i="7"/>
  <c r="F91" i="7"/>
  <c r="L105" i="7"/>
  <c r="O105" i="7"/>
  <c r="O108" i="7"/>
  <c r="L97" i="7"/>
  <c r="P97" i="7"/>
  <c r="M98" i="7"/>
  <c r="O100" i="7"/>
  <c r="L101" i="7"/>
  <c r="M102" i="7"/>
  <c r="L103" i="7"/>
  <c r="L108" i="7"/>
  <c r="L106" i="7"/>
  <c r="L107" i="7"/>
  <c r="L100" i="7"/>
  <c r="P100" i="7"/>
  <c r="M101" i="7"/>
  <c r="M103" i="7"/>
  <c r="O104" i="7"/>
  <c r="H97" i="7"/>
  <c r="N81" i="11" s="1"/>
  <c r="O98" i="7"/>
  <c r="L99" i="7"/>
  <c r="P99" i="7"/>
  <c r="M100" i="7"/>
  <c r="M422" i="7" s="1"/>
  <c r="O102" i="7"/>
  <c r="L104" i="7"/>
  <c r="M106" i="7"/>
  <c r="M107" i="7"/>
  <c r="M108" i="7"/>
  <c r="K108" i="6"/>
  <c r="O102" i="6"/>
  <c r="H98" i="6"/>
  <c r="N23" i="11" s="1"/>
  <c r="M98" i="6"/>
  <c r="M79" i="6"/>
  <c r="F90" i="6"/>
  <c r="P78" i="6"/>
  <c r="R78" i="6" s="1"/>
  <c r="N87" i="6"/>
  <c r="O61" i="6"/>
  <c r="O65" i="6"/>
  <c r="F72" i="6"/>
  <c r="O66" i="6"/>
  <c r="N106" i="6"/>
  <c r="N104" i="6"/>
  <c r="N102" i="6"/>
  <c r="N100" i="6"/>
  <c r="N96" i="6"/>
  <c r="E108" i="6"/>
  <c r="N101" i="6"/>
  <c r="N97" i="6"/>
  <c r="N107" i="6"/>
  <c r="N105" i="6"/>
  <c r="N103" i="6"/>
  <c r="N98" i="6"/>
  <c r="O71" i="6"/>
  <c r="M60" i="6"/>
  <c r="P61" i="6"/>
  <c r="P62" i="6"/>
  <c r="M64" i="6"/>
  <c r="M66" i="6"/>
  <c r="O68" i="6"/>
  <c r="M69" i="6"/>
  <c r="O70" i="6"/>
  <c r="L87" i="6"/>
  <c r="P80" i="6"/>
  <c r="L79" i="6"/>
  <c r="M80" i="6"/>
  <c r="N81" i="6"/>
  <c r="H82" i="6"/>
  <c r="N55" i="11" s="1"/>
  <c r="L83" i="6"/>
  <c r="O84" i="6"/>
  <c r="L85" i="6"/>
  <c r="B108" i="6"/>
  <c r="F108" i="6"/>
  <c r="O100" i="6"/>
  <c r="L101" i="6"/>
  <c r="O81" i="6"/>
  <c r="M83" i="6"/>
  <c r="O85" i="6"/>
  <c r="L86" i="6"/>
  <c r="L107" i="6"/>
  <c r="P98" i="6"/>
  <c r="H97" i="6"/>
  <c r="N22" i="11" s="1"/>
  <c r="O104" i="6"/>
  <c r="O106" i="6"/>
  <c r="M105" i="6"/>
  <c r="M103" i="6"/>
  <c r="M107" i="6"/>
  <c r="P101" i="6"/>
  <c r="E72" i="6"/>
  <c r="N71" i="6"/>
  <c r="N69" i="6"/>
  <c r="N67" i="6"/>
  <c r="N62" i="6"/>
  <c r="N68" i="6"/>
  <c r="L69" i="6"/>
  <c r="N70" i="6"/>
  <c r="O89" i="6"/>
  <c r="O86" i="6"/>
  <c r="O83" i="6"/>
  <c r="O79" i="6"/>
  <c r="O87" i="6"/>
  <c r="O80" i="6"/>
  <c r="O78" i="6"/>
  <c r="O82" i="6"/>
  <c r="N84" i="6"/>
  <c r="O88" i="6"/>
  <c r="L70" i="6"/>
  <c r="L68" i="6"/>
  <c r="L66" i="6"/>
  <c r="L64" i="6"/>
  <c r="L60" i="6"/>
  <c r="P64" i="6"/>
  <c r="P60" i="6"/>
  <c r="N60" i="6"/>
  <c r="L61" i="6"/>
  <c r="L62" i="6"/>
  <c r="P63" i="6"/>
  <c r="N64" i="6"/>
  <c r="L65" i="6"/>
  <c r="N66" i="6"/>
  <c r="L67" i="6"/>
  <c r="D90" i="6"/>
  <c r="K90" i="6"/>
  <c r="M70" i="6"/>
  <c r="D72" i="6"/>
  <c r="M65" i="6"/>
  <c r="M61" i="6"/>
  <c r="H60" i="6"/>
  <c r="L51" i="11" s="1"/>
  <c r="N61" i="6"/>
  <c r="M62" i="6"/>
  <c r="L63" i="6"/>
  <c r="O64" i="6"/>
  <c r="N65" i="6"/>
  <c r="M67" i="6"/>
  <c r="M68" i="6"/>
  <c r="C72" i="6"/>
  <c r="E90" i="6"/>
  <c r="N88" i="6"/>
  <c r="N89" i="6"/>
  <c r="N85" i="6"/>
  <c r="N82" i="6"/>
  <c r="N78" i="6"/>
  <c r="N86" i="6"/>
  <c r="N83" i="6"/>
  <c r="N79" i="6"/>
  <c r="H79" i="6"/>
  <c r="N52" i="11" s="1"/>
  <c r="P79" i="6"/>
  <c r="H83" i="6"/>
  <c r="N56" i="11" s="1"/>
  <c r="P83" i="6"/>
  <c r="M86" i="6"/>
  <c r="M99" i="6"/>
  <c r="O63" i="6"/>
  <c r="M78" i="6"/>
  <c r="L81" i="6"/>
  <c r="P81" i="6"/>
  <c r="M82" i="6"/>
  <c r="L84" i="6"/>
  <c r="M85" i="6"/>
  <c r="L88" i="6"/>
  <c r="M89" i="6"/>
  <c r="C90" i="6"/>
  <c r="L96" i="6"/>
  <c r="P96" i="6"/>
  <c r="M97" i="6"/>
  <c r="O99" i="6"/>
  <c r="L100" i="6"/>
  <c r="P100" i="6"/>
  <c r="M101" i="6"/>
  <c r="L102" i="6"/>
  <c r="L104" i="6"/>
  <c r="L106" i="6"/>
  <c r="D108" i="6"/>
  <c r="O69" i="6"/>
  <c r="H78" i="6"/>
  <c r="N51" i="11" s="1"/>
  <c r="L80" i="6"/>
  <c r="M81" i="6"/>
  <c r="M84" i="6"/>
  <c r="M88" i="6"/>
  <c r="M96" i="6"/>
  <c r="O98" i="6"/>
  <c r="L99" i="6"/>
  <c r="P99" i="6"/>
  <c r="M100" i="6"/>
  <c r="M102" i="6"/>
  <c r="O103" i="6"/>
  <c r="M104" i="6"/>
  <c r="O105" i="6"/>
  <c r="M106" i="6"/>
  <c r="O107" i="6"/>
  <c r="O97" i="6"/>
  <c r="L98" i="6"/>
  <c r="O101" i="6"/>
  <c r="L103" i="6"/>
  <c r="L105" i="6"/>
  <c r="N17" i="3"/>
  <c r="C19" i="3"/>
  <c r="H8" i="3"/>
  <c r="J53" i="10" s="1"/>
  <c r="H10" i="3"/>
  <c r="J55" i="10" s="1"/>
  <c r="P7" i="3"/>
  <c r="R7" i="3" s="1"/>
  <c r="K19" i="3"/>
  <c r="C37" i="3"/>
  <c r="N36" i="3"/>
  <c r="H29" i="3"/>
  <c r="L56" i="10" s="1"/>
  <c r="N43" i="3"/>
  <c r="H44" i="3"/>
  <c r="H46" i="3"/>
  <c r="H48" i="3"/>
  <c r="K55" i="3"/>
  <c r="C73" i="3"/>
  <c r="H61" i="3"/>
  <c r="N52" i="10" s="1"/>
  <c r="H63" i="3"/>
  <c r="N54" i="10" s="1"/>
  <c r="O63" i="3"/>
  <c r="M64" i="3"/>
  <c r="H65" i="3"/>
  <c r="N56" i="10" s="1"/>
  <c r="N126" i="3"/>
  <c r="E145" i="3"/>
  <c r="B37" i="4"/>
  <c r="H80" i="4"/>
  <c r="N138" i="10" s="1"/>
  <c r="M97" i="4"/>
  <c r="H7" i="3"/>
  <c r="J52" i="10" s="1"/>
  <c r="F55" i="4"/>
  <c r="K55" i="4"/>
  <c r="M61" i="4"/>
  <c r="L62" i="4"/>
  <c r="F37" i="4"/>
  <c r="L83" i="4"/>
  <c r="M108" i="4"/>
  <c r="L108" i="4"/>
  <c r="F109" i="4"/>
  <c r="K109" i="4"/>
  <c r="N115" i="4"/>
  <c r="K127" i="4"/>
  <c r="M133" i="4"/>
  <c r="M159" i="4"/>
  <c r="L162" i="4"/>
  <c r="L72" i="5"/>
  <c r="P65" i="5"/>
  <c r="R65" i="5" s="1"/>
  <c r="P61" i="5"/>
  <c r="R61" i="5" s="1"/>
  <c r="H63" i="2"/>
  <c r="H65" i="2"/>
  <c r="D91" i="3"/>
  <c r="C91" i="3"/>
  <c r="K91" i="3"/>
  <c r="L98" i="3"/>
  <c r="E109" i="3"/>
  <c r="C109" i="3"/>
  <c r="M115" i="3"/>
  <c r="H116" i="3"/>
  <c r="N116" i="3"/>
  <c r="H118" i="3"/>
  <c r="P118" i="3"/>
  <c r="R118" i="3" s="1"/>
  <c r="K127" i="3"/>
  <c r="M133" i="3"/>
  <c r="O135" i="3"/>
  <c r="N134" i="3"/>
  <c r="H136" i="3"/>
  <c r="N70" i="10" s="1"/>
  <c r="H138" i="3"/>
  <c r="N72" i="10" s="1"/>
  <c r="K145" i="3"/>
  <c r="H154" i="3"/>
  <c r="M28" i="4"/>
  <c r="H8" i="5"/>
  <c r="H46" i="5"/>
  <c r="H8" i="6"/>
  <c r="L37" i="11" s="1"/>
  <c r="H10" i="6"/>
  <c r="L39" i="11" s="1"/>
  <c r="N26" i="6"/>
  <c r="L27" i="6"/>
  <c r="N31" i="6"/>
  <c r="L32" i="6"/>
  <c r="H12" i="6"/>
  <c r="L41" i="11" s="1"/>
  <c r="P28" i="6"/>
  <c r="R28" i="6" s="1"/>
  <c r="O25" i="6"/>
  <c r="H25" i="6"/>
  <c r="N36" i="11" s="1"/>
  <c r="L51" i="6"/>
  <c r="P44" i="6"/>
  <c r="R44" i="6" s="1"/>
  <c r="K55" i="6"/>
  <c r="H46" i="6"/>
  <c r="M27" i="6"/>
  <c r="P7" i="6"/>
  <c r="R7" i="6" s="1"/>
  <c r="N10" i="6"/>
  <c r="M7" i="6"/>
  <c r="K19" i="6"/>
  <c r="O61" i="3"/>
  <c r="N69" i="3"/>
  <c r="M105" i="3"/>
  <c r="M101" i="3"/>
  <c r="H47" i="3"/>
  <c r="M63" i="3"/>
  <c r="H120" i="3"/>
  <c r="O136" i="3"/>
  <c r="L80" i="3"/>
  <c r="P83" i="3"/>
  <c r="R83" i="3" s="1"/>
  <c r="H82" i="3"/>
  <c r="J70" i="10" s="1"/>
  <c r="H84" i="3"/>
  <c r="J72" i="10" s="1"/>
  <c r="L36" i="4"/>
  <c r="L27" i="4"/>
  <c r="L81" i="4"/>
  <c r="M7" i="4"/>
  <c r="K19" i="4"/>
  <c r="E91" i="4"/>
  <c r="L86" i="4"/>
  <c r="L79" i="4"/>
  <c r="F91" i="4"/>
  <c r="M99" i="4"/>
  <c r="K145" i="4"/>
  <c r="M11" i="5"/>
  <c r="O33" i="5"/>
  <c r="H29" i="5"/>
  <c r="P62" i="5"/>
  <c r="R62" i="5" s="1"/>
  <c r="P66" i="5"/>
  <c r="M50" i="6"/>
  <c r="B37" i="6"/>
  <c r="O107" i="3"/>
  <c r="L25" i="4"/>
  <c r="L102" i="4"/>
  <c r="B163" i="4"/>
  <c r="M67" i="2"/>
  <c r="L71" i="2"/>
  <c r="P152" i="3"/>
  <c r="R152" i="3" s="1"/>
  <c r="L8" i="3"/>
  <c r="O7" i="3"/>
  <c r="O8" i="3"/>
  <c r="H11" i="3"/>
  <c r="J56" i="10" s="1"/>
  <c r="N7" i="3"/>
  <c r="H28" i="3"/>
  <c r="L55" i="10" s="1"/>
  <c r="F73" i="3"/>
  <c r="M126" i="3"/>
  <c r="M123" i="3"/>
  <c r="H134" i="3"/>
  <c r="N68" i="10" s="1"/>
  <c r="N79" i="3"/>
  <c r="K109" i="3"/>
  <c r="M125" i="3"/>
  <c r="L115" i="3"/>
  <c r="N118" i="3"/>
  <c r="K37" i="4"/>
  <c r="L34" i="4"/>
  <c r="R99" i="4"/>
  <c r="M52" i="4"/>
  <c r="L54" i="4"/>
  <c r="K91" i="4"/>
  <c r="D127" i="4"/>
  <c r="L124" i="4"/>
  <c r="B127" i="4"/>
  <c r="K163" i="4"/>
  <c r="P63" i="5"/>
  <c r="R63" i="5" s="1"/>
  <c r="L43" i="6"/>
  <c r="L98" i="4"/>
  <c r="D145" i="3"/>
  <c r="N27" i="4"/>
  <c r="N25" i="4"/>
  <c r="N8" i="4"/>
  <c r="N46" i="4"/>
  <c r="M45" i="4"/>
  <c r="C55" i="4"/>
  <c r="L44" i="4"/>
  <c r="M144" i="4"/>
  <c r="C145" i="4"/>
  <c r="B145" i="4"/>
  <c r="H26" i="5"/>
  <c r="H30" i="5"/>
  <c r="B55" i="6"/>
  <c r="P43" i="6"/>
  <c r="R43" i="6" s="1"/>
  <c r="M44" i="6"/>
  <c r="H48" i="6"/>
  <c r="D19" i="6"/>
  <c r="B19" i="6"/>
  <c r="H29" i="6"/>
  <c r="N40" i="11" s="1"/>
  <c r="N30" i="6"/>
  <c r="M8" i="6"/>
  <c r="L7" i="6"/>
  <c r="P8" i="6"/>
  <c r="M14" i="6"/>
  <c r="M16" i="6"/>
  <c r="L17" i="6"/>
  <c r="M18" i="6"/>
  <c r="F19" i="6"/>
  <c r="O12" i="6"/>
  <c r="O8" i="6"/>
  <c r="O18" i="6"/>
  <c r="O16" i="6"/>
  <c r="O14" i="6"/>
  <c r="O9" i="6"/>
  <c r="M17" i="6"/>
  <c r="O15" i="6"/>
  <c r="N16" i="6"/>
  <c r="O17" i="6"/>
  <c r="N18" i="6"/>
  <c r="H28" i="6"/>
  <c r="N39" i="11" s="1"/>
  <c r="M32" i="6"/>
  <c r="L18" i="6"/>
  <c r="P9" i="6"/>
  <c r="L8" i="6"/>
  <c r="M9" i="6"/>
  <c r="H11" i="6"/>
  <c r="L40" i="11" s="1"/>
  <c r="P11" i="6"/>
  <c r="L12" i="6"/>
  <c r="C19" i="6"/>
  <c r="N29" i="6"/>
  <c r="N35" i="6"/>
  <c r="L49" i="6"/>
  <c r="L53" i="6"/>
  <c r="N17" i="6"/>
  <c r="N15" i="6"/>
  <c r="N13" i="6"/>
  <c r="N11" i="6"/>
  <c r="N7" i="6"/>
  <c r="E19" i="6"/>
  <c r="N12" i="6"/>
  <c r="N8" i="6"/>
  <c r="L11" i="6"/>
  <c r="P12" i="6"/>
  <c r="L13" i="6"/>
  <c r="L15" i="6"/>
  <c r="D37" i="6"/>
  <c r="M30" i="6"/>
  <c r="M26" i="6"/>
  <c r="M36" i="6"/>
  <c r="M35" i="6"/>
  <c r="M34" i="6"/>
  <c r="M31" i="6"/>
  <c r="M29" i="6"/>
  <c r="M25" i="6"/>
  <c r="M28" i="6"/>
  <c r="O35" i="6"/>
  <c r="F37" i="6"/>
  <c r="O33" i="6"/>
  <c r="O32" i="6"/>
  <c r="O30" i="6"/>
  <c r="O27" i="6"/>
  <c r="O26" i="6"/>
  <c r="H26" i="6"/>
  <c r="N37" i="11" s="1"/>
  <c r="M33" i="6"/>
  <c r="D55" i="6"/>
  <c r="M48" i="6"/>
  <c r="M45" i="6"/>
  <c r="O7" i="6"/>
  <c r="O11" i="6"/>
  <c r="O13" i="6"/>
  <c r="N14" i="6"/>
  <c r="O31" i="6"/>
  <c r="N53" i="6"/>
  <c r="N51" i="6"/>
  <c r="N49" i="6"/>
  <c r="N47" i="6"/>
  <c r="N43" i="6"/>
  <c r="E55" i="6"/>
  <c r="N48" i="6"/>
  <c r="N44" i="6"/>
  <c r="N45" i="6"/>
  <c r="N46" i="6"/>
  <c r="N54" i="6"/>
  <c r="N52" i="6"/>
  <c r="N50" i="6"/>
  <c r="M54" i="6"/>
  <c r="M10" i="6"/>
  <c r="N9" i="6"/>
  <c r="O10" i="6"/>
  <c r="M12" i="6"/>
  <c r="L35" i="6"/>
  <c r="L33" i="6"/>
  <c r="L31" i="6"/>
  <c r="L29" i="6"/>
  <c r="L25" i="6"/>
  <c r="C37" i="6"/>
  <c r="L36" i="6"/>
  <c r="L34" i="6"/>
  <c r="P29" i="6"/>
  <c r="P25" i="6"/>
  <c r="P30" i="6"/>
  <c r="P27" i="6"/>
  <c r="P26" i="6"/>
  <c r="L26" i="6"/>
  <c r="L28" i="6"/>
  <c r="O29" i="6"/>
  <c r="L30" i="6"/>
  <c r="O34" i="6"/>
  <c r="M43" i="6"/>
  <c r="C55" i="6"/>
  <c r="L48" i="6"/>
  <c r="L44" i="6"/>
  <c r="H44" i="6"/>
  <c r="P47" i="6"/>
  <c r="L47" i="6"/>
  <c r="P48" i="6"/>
  <c r="M52" i="6"/>
  <c r="F55" i="6"/>
  <c r="O48" i="6"/>
  <c r="O44" i="6"/>
  <c r="O54" i="6"/>
  <c r="O52" i="6"/>
  <c r="O50" i="6"/>
  <c r="O45" i="6"/>
  <c r="O43" i="6"/>
  <c r="M53" i="6"/>
  <c r="O47" i="6"/>
  <c r="O49" i="6"/>
  <c r="O51" i="6"/>
  <c r="O53" i="6"/>
  <c r="L10" i="6"/>
  <c r="P10" i="6"/>
  <c r="M11" i="6"/>
  <c r="M13" i="6"/>
  <c r="M15" i="6"/>
  <c r="N36" i="6"/>
  <c r="N34" i="6"/>
  <c r="N32" i="6"/>
  <c r="N27" i="6"/>
  <c r="K37" i="6"/>
  <c r="H27" i="6"/>
  <c r="N38" i="11" s="1"/>
  <c r="N33" i="6"/>
  <c r="E37" i="6"/>
  <c r="L54" i="6"/>
  <c r="P45" i="6"/>
  <c r="H47" i="6"/>
  <c r="H7" i="6"/>
  <c r="L36" i="11" s="1"/>
  <c r="L9" i="6"/>
  <c r="L14" i="6"/>
  <c r="L16" i="6"/>
  <c r="O28" i="6"/>
  <c r="N28" i="6"/>
  <c r="M46" i="6"/>
  <c r="O46" i="6"/>
  <c r="L46" i="6"/>
  <c r="P46" i="6"/>
  <c r="M47" i="6"/>
  <c r="M49" i="6"/>
  <c r="M51" i="6"/>
  <c r="H43" i="6"/>
  <c r="L45" i="6"/>
  <c r="L50" i="6"/>
  <c r="L52" i="6"/>
  <c r="M7" i="5"/>
  <c r="M64" i="5"/>
  <c r="H12" i="5"/>
  <c r="P29" i="5"/>
  <c r="R29" i="5" s="1"/>
  <c r="K37" i="5"/>
  <c r="H48" i="5"/>
  <c r="O18" i="5"/>
  <c r="D37" i="5"/>
  <c r="P26" i="5"/>
  <c r="R26" i="5" s="1"/>
  <c r="P30" i="5"/>
  <c r="R30" i="5" s="1"/>
  <c r="N36" i="5"/>
  <c r="O54" i="5"/>
  <c r="H25" i="5"/>
  <c r="P11" i="5"/>
  <c r="O8" i="5"/>
  <c r="O10" i="5"/>
  <c r="O15" i="5"/>
  <c r="O12" i="5"/>
  <c r="D19" i="5"/>
  <c r="P47" i="5"/>
  <c r="R47" i="5" s="1"/>
  <c r="E55" i="5"/>
  <c r="O44" i="5"/>
  <c r="O46" i="5"/>
  <c r="B55" i="5"/>
  <c r="O51" i="5"/>
  <c r="O48" i="5"/>
  <c r="M54" i="5"/>
  <c r="L61" i="5"/>
  <c r="L62" i="5"/>
  <c r="R11" i="5"/>
  <c r="P8" i="5"/>
  <c r="P10" i="5"/>
  <c r="R10" i="5" s="1"/>
  <c r="P12" i="5"/>
  <c r="O16" i="5"/>
  <c r="O25" i="5"/>
  <c r="O27" i="5"/>
  <c r="O29" i="5"/>
  <c r="O31" i="5"/>
  <c r="Q31" i="5" s="1"/>
  <c r="O35" i="5"/>
  <c r="P44" i="5"/>
  <c r="R44" i="5" s="1"/>
  <c r="P46" i="5"/>
  <c r="R46" i="5" s="1"/>
  <c r="P48" i="5"/>
  <c r="O52" i="5"/>
  <c r="P28" i="5"/>
  <c r="R28" i="5" s="1"/>
  <c r="O34" i="5"/>
  <c r="H28" i="5"/>
  <c r="M61" i="5"/>
  <c r="N17" i="5"/>
  <c r="O7" i="5"/>
  <c r="O9" i="5"/>
  <c r="O11" i="5"/>
  <c r="O13" i="5"/>
  <c r="O17" i="5"/>
  <c r="L25" i="5"/>
  <c r="N26" i="5"/>
  <c r="L27" i="5"/>
  <c r="N29" i="5"/>
  <c r="L29" i="5"/>
  <c r="P25" i="5"/>
  <c r="P27" i="5"/>
  <c r="R27" i="5" s="1"/>
  <c r="O32" i="5"/>
  <c r="O36" i="5"/>
  <c r="O43" i="5"/>
  <c r="O45" i="5"/>
  <c r="O47" i="5"/>
  <c r="O49" i="5"/>
  <c r="O53" i="5"/>
  <c r="B73" i="5"/>
  <c r="M8" i="5"/>
  <c r="L8" i="5"/>
  <c r="H9" i="5"/>
  <c r="N9" i="5"/>
  <c r="H11" i="5"/>
  <c r="L11" i="5"/>
  <c r="P7" i="5"/>
  <c r="P9" i="5"/>
  <c r="R9" i="5" s="1"/>
  <c r="O14" i="5"/>
  <c r="O26" i="5"/>
  <c r="O28" i="5"/>
  <c r="O30" i="5"/>
  <c r="D55" i="5"/>
  <c r="E57" i="5" s="1"/>
  <c r="F55" i="5"/>
  <c r="L46" i="5"/>
  <c r="P43" i="5"/>
  <c r="R43" i="5" s="1"/>
  <c r="P45" i="5"/>
  <c r="R45" i="5" s="1"/>
  <c r="O50" i="5"/>
  <c r="M52" i="5"/>
  <c r="K19" i="5"/>
  <c r="B19" i="5"/>
  <c r="M17" i="5"/>
  <c r="N12" i="5"/>
  <c r="N13" i="5"/>
  <c r="N14" i="5"/>
  <c r="N15" i="5"/>
  <c r="E19" i="5"/>
  <c r="N34" i="5"/>
  <c r="L43" i="5"/>
  <c r="N70" i="5"/>
  <c r="N66" i="5"/>
  <c r="N64" i="5"/>
  <c r="E73" i="5"/>
  <c r="E56" i="5" s="1"/>
  <c r="N69" i="5"/>
  <c r="N72" i="5"/>
  <c r="N68" i="5"/>
  <c r="N62" i="5"/>
  <c r="N71" i="5"/>
  <c r="N67" i="5"/>
  <c r="N65" i="5"/>
  <c r="N61" i="5"/>
  <c r="H7" i="5"/>
  <c r="F19" i="5"/>
  <c r="H27" i="5"/>
  <c r="M28" i="5"/>
  <c r="M30" i="5"/>
  <c r="B37" i="5"/>
  <c r="F37" i="5"/>
  <c r="N43" i="5"/>
  <c r="H44" i="5"/>
  <c r="L47" i="5"/>
  <c r="M51" i="5"/>
  <c r="F73" i="5"/>
  <c r="O69" i="5"/>
  <c r="O63" i="5"/>
  <c r="O72" i="5"/>
  <c r="O68" i="5"/>
  <c r="O71" i="5"/>
  <c r="O67" i="5"/>
  <c r="O65" i="5"/>
  <c r="O61" i="5"/>
  <c r="O70" i="5"/>
  <c r="O66" i="5"/>
  <c r="O64" i="5"/>
  <c r="H61" i="5"/>
  <c r="N7" i="11" s="1"/>
  <c r="O62" i="5"/>
  <c r="N63" i="5"/>
  <c r="N18" i="5"/>
  <c r="M27" i="5"/>
  <c r="L28" i="5"/>
  <c r="L30" i="5"/>
  <c r="N31" i="5"/>
  <c r="N35" i="5"/>
  <c r="E37" i="5"/>
  <c r="N49" i="5"/>
  <c r="N53" i="5"/>
  <c r="N7" i="5"/>
  <c r="L9" i="5"/>
  <c r="N11" i="5"/>
  <c r="N27" i="5"/>
  <c r="N52" i="5"/>
  <c r="N8" i="5"/>
  <c r="M9" i="5"/>
  <c r="L10" i="5"/>
  <c r="L12" i="5"/>
  <c r="L13" i="5"/>
  <c r="L14" i="5"/>
  <c r="L15" i="5"/>
  <c r="L16" i="5"/>
  <c r="L17" i="5"/>
  <c r="L18" i="5"/>
  <c r="C19" i="5"/>
  <c r="M25" i="5"/>
  <c r="L26" i="5"/>
  <c r="N28" i="5"/>
  <c r="M29" i="5"/>
  <c r="N30" i="5"/>
  <c r="L31" i="5"/>
  <c r="L32" i="5"/>
  <c r="L33" i="5"/>
  <c r="L34" i="5"/>
  <c r="L35" i="5"/>
  <c r="L36" i="5"/>
  <c r="C37" i="5"/>
  <c r="C55" i="5"/>
  <c r="L54" i="5"/>
  <c r="L53" i="5"/>
  <c r="L52" i="5"/>
  <c r="L51" i="5"/>
  <c r="L50" i="5"/>
  <c r="L49" i="5"/>
  <c r="L44" i="5"/>
  <c r="L45" i="5"/>
  <c r="M46" i="5"/>
  <c r="N47" i="5"/>
  <c r="L48" i="5"/>
  <c r="M50" i="5"/>
  <c r="N51" i="5"/>
  <c r="N10" i="5"/>
  <c r="N16" i="5"/>
  <c r="N32" i="5"/>
  <c r="N33" i="5"/>
  <c r="N48" i="5"/>
  <c r="N46" i="5"/>
  <c r="N44" i="5"/>
  <c r="N45" i="5"/>
  <c r="L7" i="5"/>
  <c r="M10" i="5"/>
  <c r="M12" i="5"/>
  <c r="M13" i="5"/>
  <c r="M14" i="5"/>
  <c r="M15" i="5"/>
  <c r="M16" i="5"/>
  <c r="M18" i="5"/>
  <c r="N25" i="5"/>
  <c r="M26" i="5"/>
  <c r="M31" i="5"/>
  <c r="M32" i="5"/>
  <c r="M33" i="5"/>
  <c r="M34" i="5"/>
  <c r="M35" i="5"/>
  <c r="M36" i="5"/>
  <c r="M47" i="5"/>
  <c r="M43" i="5"/>
  <c r="K55" i="5"/>
  <c r="M44" i="5"/>
  <c r="M45" i="5"/>
  <c r="M48" i="5"/>
  <c r="M49" i="5"/>
  <c r="N50" i="5"/>
  <c r="M53" i="5"/>
  <c r="N54" i="5"/>
  <c r="K73" i="5"/>
  <c r="K38" i="5" s="1"/>
  <c r="M71" i="5"/>
  <c r="M62" i="5"/>
  <c r="L63" i="5"/>
  <c r="M68" i="5"/>
  <c r="L69" i="5"/>
  <c r="M72" i="5"/>
  <c r="C73" i="5"/>
  <c r="C74" i="5" s="1"/>
  <c r="M63" i="5"/>
  <c r="L64" i="5"/>
  <c r="L66" i="5"/>
  <c r="M69" i="5"/>
  <c r="L70" i="5"/>
  <c r="D73" i="5"/>
  <c r="L65" i="5"/>
  <c r="M66" i="5"/>
  <c r="L67" i="5"/>
  <c r="M70" i="5"/>
  <c r="L71" i="5"/>
  <c r="M65" i="5"/>
  <c r="M67" i="5"/>
  <c r="L68" i="5"/>
  <c r="F163" i="4"/>
  <c r="H99" i="4"/>
  <c r="N153" i="10" s="1"/>
  <c r="M100" i="4"/>
  <c r="R82" i="4"/>
  <c r="N89" i="4"/>
  <c r="R81" i="4"/>
  <c r="L90" i="4"/>
  <c r="L82" i="4"/>
  <c r="L88" i="4"/>
  <c r="B73" i="4"/>
  <c r="E73" i="4"/>
  <c r="H65" i="4"/>
  <c r="N127" i="10" s="1"/>
  <c r="B55" i="4"/>
  <c r="R45" i="4"/>
  <c r="L48" i="4"/>
  <c r="H8" i="4"/>
  <c r="N82" i="10" s="1"/>
  <c r="H11" i="4"/>
  <c r="N85" i="10" s="1"/>
  <c r="L17" i="4"/>
  <c r="H9" i="4"/>
  <c r="N83" i="10" s="1"/>
  <c r="E19" i="4"/>
  <c r="R27" i="4"/>
  <c r="R11" i="4"/>
  <c r="M13" i="4"/>
  <c r="M15" i="4"/>
  <c r="R155" i="4"/>
  <c r="D19" i="4"/>
  <c r="H7" i="4"/>
  <c r="N81" i="10" s="1"/>
  <c r="N7" i="4"/>
  <c r="L9" i="4"/>
  <c r="M10" i="4"/>
  <c r="N11" i="4"/>
  <c r="N13" i="4"/>
  <c r="L14" i="4"/>
  <c r="N15" i="4"/>
  <c r="L16" i="4"/>
  <c r="N17" i="4"/>
  <c r="L18" i="4"/>
  <c r="Q27" i="4"/>
  <c r="N33" i="4"/>
  <c r="M46" i="4"/>
  <c r="M47" i="4"/>
  <c r="M43" i="4"/>
  <c r="M50" i="4"/>
  <c r="M54" i="4"/>
  <c r="M68" i="4"/>
  <c r="M69" i="4"/>
  <c r="M65" i="4"/>
  <c r="M71" i="4"/>
  <c r="M63" i="4"/>
  <c r="N18" i="4"/>
  <c r="L8" i="4"/>
  <c r="M9" i="4"/>
  <c r="N10" i="4"/>
  <c r="Q11" i="4"/>
  <c r="L12" i="4"/>
  <c r="M14" i="4"/>
  <c r="M16" i="4"/>
  <c r="M18" i="4"/>
  <c r="L28" i="4"/>
  <c r="L32" i="4"/>
  <c r="N53" i="4"/>
  <c r="N51" i="4"/>
  <c r="N49" i="4"/>
  <c r="N47" i="4"/>
  <c r="N43" i="4"/>
  <c r="E55" i="4"/>
  <c r="N48" i="4"/>
  <c r="N44" i="4"/>
  <c r="N54" i="4"/>
  <c r="N52" i="4"/>
  <c r="N50" i="4"/>
  <c r="N45" i="4"/>
  <c r="N79" i="4"/>
  <c r="N107" i="4"/>
  <c r="N105" i="4"/>
  <c r="N103" i="4"/>
  <c r="N101" i="4"/>
  <c r="N97" i="4"/>
  <c r="E109" i="4"/>
  <c r="N102" i="4"/>
  <c r="N98" i="4"/>
  <c r="N108" i="4"/>
  <c r="N106" i="4"/>
  <c r="N104" i="4"/>
  <c r="N99" i="4"/>
  <c r="N100" i="4"/>
  <c r="L10" i="4"/>
  <c r="M11" i="4"/>
  <c r="N12" i="4"/>
  <c r="M17" i="4"/>
  <c r="C19" i="4"/>
  <c r="B19" i="4"/>
  <c r="F19" i="4"/>
  <c r="L7" i="4"/>
  <c r="M8" i="4"/>
  <c r="L11" i="4"/>
  <c r="L13" i="4"/>
  <c r="N14" i="4"/>
  <c r="L15" i="4"/>
  <c r="N16" i="4"/>
  <c r="M35" i="4"/>
  <c r="M33" i="4"/>
  <c r="M31" i="4"/>
  <c r="M29" i="4"/>
  <c r="M25" i="4"/>
  <c r="D37" i="4"/>
  <c r="M30" i="4"/>
  <c r="M26" i="4"/>
  <c r="M36" i="4"/>
  <c r="M34" i="4"/>
  <c r="M32" i="4"/>
  <c r="M27" i="4"/>
  <c r="N29" i="4"/>
  <c r="N31" i="4"/>
  <c r="N35" i="4"/>
  <c r="H44" i="4"/>
  <c r="N110" i="10" s="1"/>
  <c r="R44" i="4"/>
  <c r="R48" i="4"/>
  <c r="R62" i="4"/>
  <c r="M67" i="4"/>
  <c r="L26" i="4"/>
  <c r="N28" i="4"/>
  <c r="L30" i="4"/>
  <c r="C37" i="4"/>
  <c r="L43" i="4"/>
  <c r="M44" i="4"/>
  <c r="L47" i="4"/>
  <c r="M48" i="4"/>
  <c r="L49" i="4"/>
  <c r="L51" i="4"/>
  <c r="L53" i="4"/>
  <c r="D55" i="4"/>
  <c r="L71" i="4"/>
  <c r="L69" i="4"/>
  <c r="L67" i="4"/>
  <c r="L65" i="4"/>
  <c r="L61" i="4"/>
  <c r="C73" i="4"/>
  <c r="L72" i="4"/>
  <c r="L70" i="4"/>
  <c r="L68" i="4"/>
  <c r="L63" i="4"/>
  <c r="H61" i="4"/>
  <c r="N123" i="10" s="1"/>
  <c r="N64" i="4"/>
  <c r="N83" i="4"/>
  <c r="N85" i="4"/>
  <c r="B91" i="4"/>
  <c r="Q99" i="4"/>
  <c r="R98" i="4"/>
  <c r="M106" i="4"/>
  <c r="L29" i="4"/>
  <c r="P37" i="4"/>
  <c r="L31" i="4"/>
  <c r="N32" i="4"/>
  <c r="L33" i="4"/>
  <c r="N34" i="4"/>
  <c r="L35" i="4"/>
  <c r="N36" i="4"/>
  <c r="L46" i="4"/>
  <c r="M49" i="4"/>
  <c r="M51" i="4"/>
  <c r="M53" i="4"/>
  <c r="D73" i="4"/>
  <c r="K73" i="4"/>
  <c r="L66" i="4"/>
  <c r="N81" i="4"/>
  <c r="N26" i="4"/>
  <c r="N30" i="4"/>
  <c r="H43" i="4"/>
  <c r="N109" i="10" s="1"/>
  <c r="L45" i="4"/>
  <c r="Q48" i="4"/>
  <c r="L50" i="4"/>
  <c r="L52" i="4"/>
  <c r="N72" i="4"/>
  <c r="N70" i="4"/>
  <c r="N68" i="4"/>
  <c r="N63" i="4"/>
  <c r="N71" i="4"/>
  <c r="N69" i="4"/>
  <c r="N67" i="4"/>
  <c r="N65" i="4"/>
  <c r="N61" i="4"/>
  <c r="N62" i="4"/>
  <c r="R64" i="4"/>
  <c r="N66" i="4"/>
  <c r="M89" i="4"/>
  <c r="M87" i="4"/>
  <c r="M85" i="4"/>
  <c r="M83" i="4"/>
  <c r="M79" i="4"/>
  <c r="D91" i="4"/>
  <c r="M84" i="4"/>
  <c r="M80" i="4"/>
  <c r="M90" i="4"/>
  <c r="M88" i="4"/>
  <c r="M86" i="4"/>
  <c r="M81" i="4"/>
  <c r="H81" i="4"/>
  <c r="N139" i="10" s="1"/>
  <c r="M82" i="4"/>
  <c r="N87" i="4"/>
  <c r="M104" i="4"/>
  <c r="M64" i="4"/>
  <c r="F73" i="4"/>
  <c r="L80" i="4"/>
  <c r="N82" i="4"/>
  <c r="L84" i="4"/>
  <c r="C91" i="4"/>
  <c r="L97" i="4"/>
  <c r="M98" i="4"/>
  <c r="L101" i="4"/>
  <c r="M102" i="4"/>
  <c r="L103" i="4"/>
  <c r="L105" i="4"/>
  <c r="L107" i="4"/>
  <c r="D109" i="4"/>
  <c r="R117" i="4"/>
  <c r="M70" i="4"/>
  <c r="M72" i="4"/>
  <c r="L85" i="4"/>
  <c r="N86" i="4"/>
  <c r="L87" i="4"/>
  <c r="N88" i="4"/>
  <c r="L89" i="4"/>
  <c r="N90" i="4"/>
  <c r="L100" i="4"/>
  <c r="M101" i="4"/>
  <c r="M103" i="4"/>
  <c r="M105" i="4"/>
  <c r="M107" i="4"/>
  <c r="M62" i="4"/>
  <c r="M66" i="4"/>
  <c r="N80" i="4"/>
  <c r="N84" i="4"/>
  <c r="H97" i="4"/>
  <c r="N151" i="10" s="1"/>
  <c r="L99" i="4"/>
  <c r="L104" i="4"/>
  <c r="L106" i="4"/>
  <c r="R136" i="4"/>
  <c r="L116" i="4"/>
  <c r="M117" i="4"/>
  <c r="N118" i="4"/>
  <c r="L120" i="4"/>
  <c r="N121" i="4"/>
  <c r="L123" i="4"/>
  <c r="M124" i="4"/>
  <c r="N125" i="4"/>
  <c r="E127" i="4"/>
  <c r="H133" i="4"/>
  <c r="N133" i="4"/>
  <c r="L135" i="4"/>
  <c r="M136" i="4"/>
  <c r="N137" i="4"/>
  <c r="M139" i="4"/>
  <c r="N140" i="4"/>
  <c r="L142" i="4"/>
  <c r="M143" i="4"/>
  <c r="N144" i="4"/>
  <c r="D145" i="4"/>
  <c r="M151" i="4"/>
  <c r="N152" i="4"/>
  <c r="L154" i="4"/>
  <c r="M155" i="4"/>
  <c r="N156" i="4"/>
  <c r="L157" i="4"/>
  <c r="M158" i="4"/>
  <c r="N159" i="4"/>
  <c r="L161" i="4"/>
  <c r="M162" i="4"/>
  <c r="C163" i="4"/>
  <c r="L115" i="4"/>
  <c r="M116" i="4"/>
  <c r="N117" i="4"/>
  <c r="L119" i="4"/>
  <c r="M120" i="4"/>
  <c r="L122" i="4"/>
  <c r="M123" i="4"/>
  <c r="N124" i="4"/>
  <c r="L126" i="4"/>
  <c r="F127" i="4"/>
  <c r="L134" i="4"/>
  <c r="M135" i="4"/>
  <c r="N136" i="4"/>
  <c r="L138" i="4"/>
  <c r="N139" i="4"/>
  <c r="L141" i="4"/>
  <c r="M142" i="4"/>
  <c r="N143" i="4"/>
  <c r="E145" i="4"/>
  <c r="H151" i="4"/>
  <c r="N151" i="4"/>
  <c r="L153" i="4"/>
  <c r="M154" i="4"/>
  <c r="N155" i="4"/>
  <c r="M157" i="4"/>
  <c r="N158" i="4"/>
  <c r="L160" i="4"/>
  <c r="M161" i="4"/>
  <c r="N162" i="4"/>
  <c r="D163" i="4"/>
  <c r="M115" i="4"/>
  <c r="N116" i="4"/>
  <c r="Q117" i="4"/>
  <c r="L118" i="4"/>
  <c r="M119" i="4"/>
  <c r="N120" i="4"/>
  <c r="L121" i="4"/>
  <c r="M122" i="4"/>
  <c r="N123" i="4"/>
  <c r="L125" i="4"/>
  <c r="M126" i="4"/>
  <c r="C127" i="4"/>
  <c r="L133" i="4"/>
  <c r="M134" i="4"/>
  <c r="N135" i="4"/>
  <c r="L137" i="4"/>
  <c r="M138" i="4"/>
  <c r="L140" i="4"/>
  <c r="M141" i="4"/>
  <c r="N142" i="4"/>
  <c r="L144" i="4"/>
  <c r="F145" i="4"/>
  <c r="L152" i="4"/>
  <c r="M153" i="4"/>
  <c r="N154" i="4"/>
  <c r="Q155" i="4"/>
  <c r="L156" i="4"/>
  <c r="N157" i="4"/>
  <c r="L159" i="4"/>
  <c r="M160" i="4"/>
  <c r="N161" i="4"/>
  <c r="E163" i="4"/>
  <c r="H115" i="4"/>
  <c r="N165" i="10" s="1"/>
  <c r="L117" i="4"/>
  <c r="M118" i="4"/>
  <c r="N119" i="4"/>
  <c r="M121" i="4"/>
  <c r="N122" i="4"/>
  <c r="M125" i="4"/>
  <c r="N134" i="4"/>
  <c r="L136" i="4"/>
  <c r="M137" i="4"/>
  <c r="N138" i="4"/>
  <c r="L139" i="4"/>
  <c r="M140" i="4"/>
  <c r="L143" i="4"/>
  <c r="L151" i="4"/>
  <c r="M152" i="4"/>
  <c r="N153" i="4"/>
  <c r="L155" i="4"/>
  <c r="M156" i="4"/>
  <c r="L158" i="4"/>
  <c r="O126" i="3"/>
  <c r="M121" i="3"/>
  <c r="D127" i="3"/>
  <c r="B127" i="3"/>
  <c r="M116" i="3"/>
  <c r="M120" i="3"/>
  <c r="B109" i="3"/>
  <c r="L97" i="3"/>
  <c r="H99" i="3"/>
  <c r="L69" i="10" s="1"/>
  <c r="M106" i="3"/>
  <c r="D109" i="3"/>
  <c r="P98" i="3"/>
  <c r="R98" i="3" s="1"/>
  <c r="N90" i="3"/>
  <c r="L90" i="3"/>
  <c r="P80" i="3"/>
  <c r="R80" i="3" s="1"/>
  <c r="P81" i="3"/>
  <c r="R81" i="3" s="1"/>
  <c r="L89" i="3"/>
  <c r="M79" i="3"/>
  <c r="H80" i="3"/>
  <c r="J68" i="10" s="1"/>
  <c r="N80" i="3"/>
  <c r="L82" i="3"/>
  <c r="P82" i="3"/>
  <c r="M83" i="3"/>
  <c r="N84" i="3"/>
  <c r="M85" i="3"/>
  <c r="M87" i="3"/>
  <c r="M89" i="3"/>
  <c r="E91" i="3"/>
  <c r="M100" i="3"/>
  <c r="P97" i="3"/>
  <c r="N98" i="3"/>
  <c r="M99" i="3"/>
  <c r="P100" i="3"/>
  <c r="P101" i="3"/>
  <c r="N102" i="3"/>
  <c r="O103" i="3"/>
  <c r="Q103" i="3" s="1"/>
  <c r="N104" i="3"/>
  <c r="L105" i="3"/>
  <c r="N108" i="3"/>
  <c r="O118" i="3"/>
  <c r="O122" i="3"/>
  <c r="Q122" i="3" s="1"/>
  <c r="O124" i="3"/>
  <c r="O155" i="3"/>
  <c r="H153" i="3"/>
  <c r="N48" i="3"/>
  <c r="K163" i="3"/>
  <c r="L7" i="3"/>
  <c r="H9" i="3"/>
  <c r="J54" i="10" s="1"/>
  <c r="L9" i="3"/>
  <c r="P9" i="3"/>
  <c r="R9" i="3" s="1"/>
  <c r="K37" i="3"/>
  <c r="M44" i="3"/>
  <c r="O52" i="3"/>
  <c r="N44" i="3"/>
  <c r="N46" i="3"/>
  <c r="L51" i="3"/>
  <c r="M82" i="3"/>
  <c r="N83" i="3"/>
  <c r="N85" i="3"/>
  <c r="L86" i="3"/>
  <c r="N87" i="3"/>
  <c r="L88" i="3"/>
  <c r="N89" i="3"/>
  <c r="B91" i="3"/>
  <c r="F91" i="3"/>
  <c r="N107" i="3"/>
  <c r="N105" i="3"/>
  <c r="N103" i="3"/>
  <c r="N101" i="3"/>
  <c r="N97" i="3"/>
  <c r="N99" i="3"/>
  <c r="L100" i="3"/>
  <c r="L101" i="3"/>
  <c r="P102" i="3"/>
  <c r="O104" i="3"/>
  <c r="O108" i="3"/>
  <c r="O125" i="3"/>
  <c r="O123" i="3"/>
  <c r="O121" i="3"/>
  <c r="Q121" i="3" s="1"/>
  <c r="O119" i="3"/>
  <c r="O115" i="3"/>
  <c r="F127" i="3"/>
  <c r="O120" i="3"/>
  <c r="O116" i="3"/>
  <c r="O117" i="3"/>
  <c r="M119" i="3"/>
  <c r="N120" i="3"/>
  <c r="E127" i="3"/>
  <c r="L143" i="3"/>
  <c r="L141" i="3"/>
  <c r="L139" i="3"/>
  <c r="L137" i="3"/>
  <c r="L133" i="3"/>
  <c r="C145" i="3"/>
  <c r="L138" i="3"/>
  <c r="L134" i="3"/>
  <c r="L144" i="3"/>
  <c r="L142" i="3"/>
  <c r="L140" i="3"/>
  <c r="L135" i="3"/>
  <c r="L136" i="3"/>
  <c r="P137" i="3"/>
  <c r="P133" i="3"/>
  <c r="P138" i="3"/>
  <c r="P134" i="3"/>
  <c r="P135" i="3"/>
  <c r="H133" i="3"/>
  <c r="N67" i="10" s="1"/>
  <c r="P136" i="3"/>
  <c r="M81" i="3"/>
  <c r="N82" i="3"/>
  <c r="L84" i="3"/>
  <c r="P84" i="3"/>
  <c r="M86" i="3"/>
  <c r="M88" i="3"/>
  <c r="M90" i="3"/>
  <c r="F109" i="3"/>
  <c r="O102" i="3"/>
  <c r="O98" i="3"/>
  <c r="M97" i="3"/>
  <c r="O99" i="3"/>
  <c r="N100" i="3"/>
  <c r="L102" i="3"/>
  <c r="L103" i="3"/>
  <c r="O105" i="3"/>
  <c r="N106" i="3"/>
  <c r="L107" i="3"/>
  <c r="O62" i="3"/>
  <c r="L161" i="3"/>
  <c r="P156" i="3"/>
  <c r="R156" i="3" s="1"/>
  <c r="M152" i="3"/>
  <c r="H156" i="3"/>
  <c r="L14" i="3"/>
  <c r="M30" i="3"/>
  <c r="L25" i="3"/>
  <c r="H27" i="3"/>
  <c r="L54" i="10" s="1"/>
  <c r="N27" i="3"/>
  <c r="L79" i="3"/>
  <c r="P79" i="3"/>
  <c r="M80" i="3"/>
  <c r="N81" i="3"/>
  <c r="L83" i="3"/>
  <c r="M84" i="3"/>
  <c r="L85" i="3"/>
  <c r="N86" i="3"/>
  <c r="L87" i="3"/>
  <c r="N88" i="3"/>
  <c r="L108" i="3"/>
  <c r="L106" i="3"/>
  <c r="L104" i="3"/>
  <c r="L99" i="3"/>
  <c r="P99" i="3"/>
  <c r="H97" i="3"/>
  <c r="L67" i="10" s="1"/>
  <c r="O97" i="3"/>
  <c r="M98" i="3"/>
  <c r="O100" i="3"/>
  <c r="H101" i="3"/>
  <c r="L71" i="10" s="1"/>
  <c r="O101" i="3"/>
  <c r="M102" i="3"/>
  <c r="M103" i="3"/>
  <c r="M104" i="3"/>
  <c r="O106" i="3"/>
  <c r="M107" i="3"/>
  <c r="M108" i="3"/>
  <c r="C127" i="3"/>
  <c r="L120" i="3"/>
  <c r="L116" i="3"/>
  <c r="L126" i="3"/>
  <c r="L124" i="3"/>
  <c r="L122" i="3"/>
  <c r="L117" i="3"/>
  <c r="P120" i="3"/>
  <c r="P116" i="3"/>
  <c r="P117" i="3"/>
  <c r="H115" i="3"/>
  <c r="P115" i="3"/>
  <c r="L118" i="3"/>
  <c r="P119" i="3"/>
  <c r="L121" i="3"/>
  <c r="N122" i="3"/>
  <c r="L123" i="3"/>
  <c r="N124" i="3"/>
  <c r="L125" i="3"/>
  <c r="M137" i="3"/>
  <c r="N138" i="3"/>
  <c r="M139" i="3"/>
  <c r="O140" i="3"/>
  <c r="Q140" i="3" s="1"/>
  <c r="M141" i="3"/>
  <c r="O142" i="3"/>
  <c r="M143" i="3"/>
  <c r="O144" i="3"/>
  <c r="M136" i="3"/>
  <c r="N137" i="3"/>
  <c r="O138" i="3"/>
  <c r="N139" i="3"/>
  <c r="N141" i="3"/>
  <c r="N143" i="3"/>
  <c r="F145" i="3"/>
  <c r="M118" i="3"/>
  <c r="N119" i="3"/>
  <c r="N121" i="3"/>
  <c r="N123" i="3"/>
  <c r="N125" i="3"/>
  <c r="O133" i="3"/>
  <c r="M135" i="3"/>
  <c r="N136" i="3"/>
  <c r="O137" i="3"/>
  <c r="O139" i="3"/>
  <c r="M140" i="3"/>
  <c r="O141" i="3"/>
  <c r="M142" i="3"/>
  <c r="O143" i="3"/>
  <c r="M144" i="3"/>
  <c r="M117" i="3"/>
  <c r="M122" i="3"/>
  <c r="M124" i="3"/>
  <c r="M134" i="3"/>
  <c r="N135" i="3"/>
  <c r="M138" i="3"/>
  <c r="N140" i="3"/>
  <c r="N142" i="3"/>
  <c r="M48" i="3"/>
  <c r="M26" i="3"/>
  <c r="M28" i="3"/>
  <c r="M27" i="3"/>
  <c r="D37" i="3"/>
  <c r="P25" i="3"/>
  <c r="R25" i="3" s="1"/>
  <c r="F19" i="3"/>
  <c r="P8" i="3"/>
  <c r="R8" i="3" s="1"/>
  <c r="B19" i="3"/>
  <c r="M17" i="3"/>
  <c r="M15" i="3"/>
  <c r="M13" i="3"/>
  <c r="M11" i="3"/>
  <c r="D19" i="3"/>
  <c r="M12" i="3"/>
  <c r="M10" i="3"/>
  <c r="O11" i="3"/>
  <c r="D163" i="3"/>
  <c r="M156" i="3"/>
  <c r="M153" i="3"/>
  <c r="N9" i="3"/>
  <c r="O10" i="3"/>
  <c r="O12" i="3"/>
  <c r="N15" i="3"/>
  <c r="L16" i="3"/>
  <c r="L18" i="3"/>
  <c r="B37" i="3"/>
  <c r="F37" i="3"/>
  <c r="O30" i="3"/>
  <c r="O26" i="3"/>
  <c r="O36" i="3"/>
  <c r="O34" i="3"/>
  <c r="O32" i="3"/>
  <c r="Q32" i="3" s="1"/>
  <c r="O27" i="3"/>
  <c r="O25" i="3"/>
  <c r="O29" i="3"/>
  <c r="O31" i="3"/>
  <c r="N32" i="3"/>
  <c r="O33" i="3"/>
  <c r="N34" i="3"/>
  <c r="O35" i="3"/>
  <c r="L52" i="3"/>
  <c r="P43" i="3"/>
  <c r="N52" i="3"/>
  <c r="L46" i="3"/>
  <c r="P47" i="3"/>
  <c r="N53" i="3"/>
  <c r="N54" i="3"/>
  <c r="E73" i="3"/>
  <c r="N66" i="3"/>
  <c r="N72" i="3"/>
  <c r="N70" i="3"/>
  <c r="N68" i="3"/>
  <c r="N63" i="3"/>
  <c r="N61" i="3"/>
  <c r="N65" i="3"/>
  <c r="N64" i="3"/>
  <c r="K73" i="3"/>
  <c r="L68" i="3"/>
  <c r="L72" i="3"/>
  <c r="L157" i="3"/>
  <c r="M158" i="3"/>
  <c r="L159" i="3"/>
  <c r="M160" i="3"/>
  <c r="M162" i="3"/>
  <c r="O28" i="3"/>
  <c r="L45" i="3"/>
  <c r="N49" i="3"/>
  <c r="N50" i="3"/>
  <c r="E55" i="3"/>
  <c r="O66" i="3"/>
  <c r="L70" i="3"/>
  <c r="N161" i="3"/>
  <c r="N159" i="3"/>
  <c r="N157" i="3"/>
  <c r="N155" i="3"/>
  <c r="N151" i="3"/>
  <c r="E163" i="3"/>
  <c r="N156" i="3"/>
  <c r="N152" i="3"/>
  <c r="N153" i="3"/>
  <c r="N154" i="3"/>
  <c r="E19" i="3"/>
  <c r="N12" i="3"/>
  <c r="N18" i="3"/>
  <c r="N16" i="3"/>
  <c r="N14" i="3"/>
  <c r="M9" i="3"/>
  <c r="N10" i="3"/>
  <c r="L12" i="3"/>
  <c r="N35" i="3"/>
  <c r="N33" i="3"/>
  <c r="N31" i="3"/>
  <c r="N29" i="3"/>
  <c r="N25" i="3"/>
  <c r="E37" i="3"/>
  <c r="N30" i="3"/>
  <c r="N26" i="3"/>
  <c r="H26" i="3"/>
  <c r="L53" i="10" s="1"/>
  <c r="P26" i="3"/>
  <c r="L29" i="3"/>
  <c r="H30" i="3"/>
  <c r="L57" i="10" s="1"/>
  <c r="P30" i="3"/>
  <c r="L31" i="3"/>
  <c r="M32" i="3"/>
  <c r="L33" i="3"/>
  <c r="M34" i="3"/>
  <c r="L35" i="3"/>
  <c r="M36" i="3"/>
  <c r="B55" i="3"/>
  <c r="O46" i="3"/>
  <c r="O45" i="3"/>
  <c r="H45" i="3"/>
  <c r="P45" i="3"/>
  <c r="N47" i="3"/>
  <c r="L54" i="3"/>
  <c r="M71" i="3"/>
  <c r="M69" i="3"/>
  <c r="M67" i="3"/>
  <c r="M65" i="3"/>
  <c r="D73" i="3"/>
  <c r="M66" i="3"/>
  <c r="M62" i="3"/>
  <c r="M72" i="3"/>
  <c r="M70" i="3"/>
  <c r="M68" i="3"/>
  <c r="M61" i="3"/>
  <c r="B73" i="3"/>
  <c r="O71" i="3"/>
  <c r="N62" i="3"/>
  <c r="H64" i="3"/>
  <c r="N55" i="10" s="1"/>
  <c r="F163" i="3"/>
  <c r="O156" i="3"/>
  <c r="O152" i="3"/>
  <c r="H151" i="3"/>
  <c r="O162" i="3"/>
  <c r="O160" i="3"/>
  <c r="O158" i="3"/>
  <c r="Q158" i="3" s="1"/>
  <c r="O153" i="3"/>
  <c r="O154" i="3"/>
  <c r="O151" i="3"/>
  <c r="O18" i="3"/>
  <c r="O16" i="3"/>
  <c r="O14" i="3"/>
  <c r="Q14" i="3" s="1"/>
  <c r="M8" i="3"/>
  <c r="L11" i="3"/>
  <c r="N13" i="3"/>
  <c r="L17" i="3"/>
  <c r="L15" i="3"/>
  <c r="L13" i="3"/>
  <c r="P11" i="3"/>
  <c r="M7" i="3"/>
  <c r="N8" i="3"/>
  <c r="O9" i="3"/>
  <c r="L10" i="3"/>
  <c r="P10" i="3"/>
  <c r="N11" i="3"/>
  <c r="H12" i="3"/>
  <c r="J57" i="10" s="1"/>
  <c r="P12" i="3"/>
  <c r="O13" i="3"/>
  <c r="M14" i="3"/>
  <c r="O15" i="3"/>
  <c r="M16" i="3"/>
  <c r="O17" i="3"/>
  <c r="M18" i="3"/>
  <c r="L36" i="3"/>
  <c r="P27" i="3"/>
  <c r="L26" i="3"/>
  <c r="N28" i="3"/>
  <c r="P29" i="3"/>
  <c r="L30" i="3"/>
  <c r="M54" i="3"/>
  <c r="M52" i="3"/>
  <c r="M50" i="3"/>
  <c r="M45" i="3"/>
  <c r="M47" i="3"/>
  <c r="M43" i="3"/>
  <c r="M51" i="3"/>
  <c r="M46" i="3"/>
  <c r="P46" i="3"/>
  <c r="M49" i="3"/>
  <c r="L50" i="3"/>
  <c r="D55" i="3"/>
  <c r="L64" i="3"/>
  <c r="L66" i="3"/>
  <c r="N67" i="3"/>
  <c r="N71" i="3"/>
  <c r="C163" i="3"/>
  <c r="L156" i="3"/>
  <c r="L152" i="3"/>
  <c r="H152" i="3"/>
  <c r="P155" i="3"/>
  <c r="O157" i="3"/>
  <c r="N158" i="3"/>
  <c r="O159" i="3"/>
  <c r="N160" i="3"/>
  <c r="O161" i="3"/>
  <c r="N162" i="3"/>
  <c r="M25" i="3"/>
  <c r="L28" i="3"/>
  <c r="P28" i="3"/>
  <c r="M29" i="3"/>
  <c r="M31" i="3"/>
  <c r="M33" i="3"/>
  <c r="M35" i="3"/>
  <c r="O53" i="3"/>
  <c r="O51" i="3"/>
  <c r="O49" i="3"/>
  <c r="O47" i="3"/>
  <c r="O43" i="3"/>
  <c r="L43" i="3"/>
  <c r="O44" i="3"/>
  <c r="N45" i="3"/>
  <c r="L47" i="3"/>
  <c r="O48" i="3"/>
  <c r="O50" i="3"/>
  <c r="Q50" i="3" s="1"/>
  <c r="O54" i="3"/>
  <c r="F55" i="3"/>
  <c r="O64" i="3"/>
  <c r="P62" i="3"/>
  <c r="P63" i="3"/>
  <c r="O67" i="3"/>
  <c r="O69" i="3"/>
  <c r="L162" i="3"/>
  <c r="P153" i="3"/>
  <c r="H155" i="3"/>
  <c r="H25" i="3"/>
  <c r="L52" i="10" s="1"/>
  <c r="L27" i="3"/>
  <c r="L32" i="3"/>
  <c r="L34" i="3"/>
  <c r="C55" i="3"/>
  <c r="L48" i="3"/>
  <c r="L44" i="3"/>
  <c r="P48" i="3"/>
  <c r="P44" i="3"/>
  <c r="L49" i="3"/>
  <c r="N51" i="3"/>
  <c r="L53" i="3"/>
  <c r="L71" i="3"/>
  <c r="L69" i="3"/>
  <c r="L67" i="3"/>
  <c r="L65" i="3"/>
  <c r="L61" i="3"/>
  <c r="P65" i="3"/>
  <c r="P61" i="3"/>
  <c r="O72" i="3"/>
  <c r="O70" i="3"/>
  <c r="O68" i="3"/>
  <c r="Q68" i="3" s="1"/>
  <c r="L62" i="3"/>
  <c r="L63" i="3"/>
  <c r="P64" i="3"/>
  <c r="O65" i="3"/>
  <c r="M154" i="3"/>
  <c r="M151" i="3"/>
  <c r="L154" i="3"/>
  <c r="P154" i="3"/>
  <c r="M155" i="3"/>
  <c r="M157" i="3"/>
  <c r="M159" i="3"/>
  <c r="M161" i="3"/>
  <c r="L153" i="3"/>
  <c r="L158" i="3"/>
  <c r="L160" i="3"/>
  <c r="M64" i="2"/>
  <c r="M62" i="2"/>
  <c r="M71" i="2"/>
  <c r="D73" i="2"/>
  <c r="H61" i="2"/>
  <c r="L64" i="2"/>
  <c r="R64" i="2"/>
  <c r="M66" i="2"/>
  <c r="K73" i="2"/>
  <c r="M69" i="2"/>
  <c r="B73" i="2"/>
  <c r="E73" i="2"/>
  <c r="L61" i="2"/>
  <c r="H62" i="2"/>
  <c r="L63" i="2"/>
  <c r="L65" i="2"/>
  <c r="L68" i="2"/>
  <c r="L70" i="2"/>
  <c r="L72" i="2"/>
  <c r="F73" i="2"/>
  <c r="M61" i="2"/>
  <c r="M63" i="2"/>
  <c r="M65" i="2"/>
  <c r="M68" i="2"/>
  <c r="M70" i="2"/>
  <c r="M72" i="2"/>
  <c r="C73" i="2"/>
  <c r="L62" i="2"/>
  <c r="L66" i="2"/>
  <c r="L67" i="2"/>
  <c r="L69" i="2"/>
  <c r="H31" i="2"/>
  <c r="L43" i="10" s="1"/>
  <c r="H30" i="2"/>
  <c r="L42" i="10" s="1"/>
  <c r="K41" i="10"/>
  <c r="K40" i="10"/>
  <c r="K39" i="10"/>
  <c r="K38" i="10"/>
  <c r="I42" i="10"/>
  <c r="I41" i="10"/>
  <c r="I40" i="10"/>
  <c r="I39" i="10"/>
  <c r="I38" i="10"/>
  <c r="H13" i="2"/>
  <c r="J43" i="10" s="1"/>
  <c r="H83" i="2"/>
  <c r="H81" i="2"/>
  <c r="L78" i="2"/>
  <c r="M78" i="2" s="1"/>
  <c r="N78" i="2" s="1"/>
  <c r="O78" i="2" s="1"/>
  <c r="P78" i="2" s="1"/>
  <c r="C78" i="2"/>
  <c r="D78" i="2" s="1"/>
  <c r="E78" i="2" s="1"/>
  <c r="F78" i="2" s="1"/>
  <c r="G78" i="2" s="1"/>
  <c r="O43" i="2"/>
  <c r="H48" i="2"/>
  <c r="N42" i="10" s="1"/>
  <c r="L53" i="2"/>
  <c r="N47" i="2"/>
  <c r="H47" i="2"/>
  <c r="N41" i="10" s="1"/>
  <c r="N54" i="2"/>
  <c r="L46" i="2"/>
  <c r="N45" i="2"/>
  <c r="H45" i="2"/>
  <c r="N39" i="10" s="1"/>
  <c r="L44" i="2"/>
  <c r="O47" i="2"/>
  <c r="L48" i="2"/>
  <c r="H43" i="2"/>
  <c r="N37" i="10" s="1"/>
  <c r="P47" i="2"/>
  <c r="R47" i="2" s="1"/>
  <c r="M48" i="2"/>
  <c r="C55" i="2"/>
  <c r="L42" i="2"/>
  <c r="M42" i="2" s="1"/>
  <c r="N42" i="2" s="1"/>
  <c r="O42" i="2" s="1"/>
  <c r="P42" i="2" s="1"/>
  <c r="C42" i="2"/>
  <c r="D42" i="2" s="1"/>
  <c r="E42" i="2" s="1"/>
  <c r="F42" i="2" s="1"/>
  <c r="G42" i="2" s="1"/>
  <c r="K37" i="2"/>
  <c r="L24" i="2"/>
  <c r="M24" i="2" s="1"/>
  <c r="N24" i="2" s="1"/>
  <c r="O24" i="2" s="1"/>
  <c r="P24" i="2" s="1"/>
  <c r="C24" i="2"/>
  <c r="D24" i="2" s="1"/>
  <c r="E24" i="2" s="1"/>
  <c r="F24" i="2" s="1"/>
  <c r="G24" i="2" s="1"/>
  <c r="L6" i="2"/>
  <c r="M6" i="2" s="1"/>
  <c r="N6" i="2" s="1"/>
  <c r="O6" i="2" s="1"/>
  <c r="P6" i="2" s="1"/>
  <c r="C6" i="2"/>
  <c r="D6" i="2" s="1"/>
  <c r="E6" i="2" s="1"/>
  <c r="F6" i="2" s="1"/>
  <c r="G6" i="2" s="1"/>
  <c r="K72" i="1"/>
  <c r="K72" i="14" s="1"/>
  <c r="K71" i="1"/>
  <c r="K71" i="14" s="1"/>
  <c r="K70" i="1"/>
  <c r="K70" i="14" s="1"/>
  <c r="K69" i="1"/>
  <c r="K69" i="14" s="1"/>
  <c r="K68" i="1"/>
  <c r="K68" i="14" s="1"/>
  <c r="K67" i="1"/>
  <c r="K67" i="14" s="1"/>
  <c r="K66" i="1"/>
  <c r="K66" i="14" s="1"/>
  <c r="K65" i="1"/>
  <c r="K65" i="14" s="1"/>
  <c r="K64" i="1"/>
  <c r="K64" i="14" s="1"/>
  <c r="K63" i="1"/>
  <c r="K63" i="14" s="1"/>
  <c r="K62" i="1"/>
  <c r="K62" i="14" s="1"/>
  <c r="K61" i="1"/>
  <c r="K61" i="14" s="1"/>
  <c r="K54" i="1"/>
  <c r="K54" i="14" s="1"/>
  <c r="K53" i="1"/>
  <c r="K53" i="14" s="1"/>
  <c r="K52" i="1"/>
  <c r="K52" i="14" s="1"/>
  <c r="K51" i="1"/>
  <c r="K51" i="14" s="1"/>
  <c r="K50" i="1"/>
  <c r="K50" i="14" s="1"/>
  <c r="K49" i="1"/>
  <c r="K49" i="14" s="1"/>
  <c r="K48" i="1"/>
  <c r="K48" i="14" s="1"/>
  <c r="K47" i="1"/>
  <c r="K47" i="14" s="1"/>
  <c r="K46" i="1"/>
  <c r="K46" i="14" s="1"/>
  <c r="K45" i="1"/>
  <c r="K45" i="14" s="1"/>
  <c r="K44" i="1"/>
  <c r="K44" i="14" s="1"/>
  <c r="K43" i="1"/>
  <c r="K43" i="14" s="1"/>
  <c r="K36" i="1"/>
  <c r="K36" i="14" s="1"/>
  <c r="K35" i="1"/>
  <c r="K35" i="14" s="1"/>
  <c r="K34" i="1"/>
  <c r="K34" i="14" s="1"/>
  <c r="K33" i="1"/>
  <c r="K33" i="14" s="1"/>
  <c r="K32" i="1"/>
  <c r="K32" i="14" s="1"/>
  <c r="K31" i="1"/>
  <c r="K31" i="14" s="1"/>
  <c r="K30" i="1"/>
  <c r="K30" i="14" s="1"/>
  <c r="K29" i="1"/>
  <c r="K29" i="14" s="1"/>
  <c r="K28" i="1"/>
  <c r="K28" i="14" s="1"/>
  <c r="K27" i="1"/>
  <c r="K27" i="14" s="1"/>
  <c r="K26" i="1"/>
  <c r="K26" i="14" s="1"/>
  <c r="K25" i="1"/>
  <c r="K25" i="14" s="1"/>
  <c r="K18" i="1"/>
  <c r="K18" i="14" s="1"/>
  <c r="K17" i="1"/>
  <c r="K17" i="14" s="1"/>
  <c r="K16" i="1"/>
  <c r="K16" i="14" s="1"/>
  <c r="K15" i="1"/>
  <c r="K15" i="14" s="1"/>
  <c r="K14" i="1"/>
  <c r="K14" i="14" s="1"/>
  <c r="K13" i="1"/>
  <c r="K13" i="14" s="1"/>
  <c r="K12" i="1"/>
  <c r="K12" i="14" s="1"/>
  <c r="K11" i="1"/>
  <c r="K11" i="14" s="1"/>
  <c r="K10" i="1"/>
  <c r="K10" i="14" s="1"/>
  <c r="K9" i="1"/>
  <c r="K9" i="14" s="1"/>
  <c r="K8" i="1"/>
  <c r="K8" i="14" s="1"/>
  <c r="K7" i="1"/>
  <c r="K7" i="14" s="1"/>
  <c r="L60" i="1"/>
  <c r="M60" i="1" s="1"/>
  <c r="N60" i="1" s="1"/>
  <c r="O60" i="1" s="1"/>
  <c r="P60" i="1" s="1"/>
  <c r="L42" i="1"/>
  <c r="M42" i="1" s="1"/>
  <c r="N42" i="1" s="1"/>
  <c r="O42" i="1" s="1"/>
  <c r="P42" i="1" s="1"/>
  <c r="L24" i="1"/>
  <c r="M24" i="1" s="1"/>
  <c r="N24" i="1" s="1"/>
  <c r="O24" i="1" s="1"/>
  <c r="P24" i="1" s="1"/>
  <c r="L6" i="1"/>
  <c r="M6" i="1" s="1"/>
  <c r="N6" i="1" s="1"/>
  <c r="O6" i="1" s="1"/>
  <c r="P6" i="1" s="1"/>
  <c r="F72" i="1"/>
  <c r="F72" i="14" s="1"/>
  <c r="E72" i="1"/>
  <c r="E72" i="14" s="1"/>
  <c r="D72" i="1"/>
  <c r="D72" i="14" s="1"/>
  <c r="C72" i="1"/>
  <c r="C72" i="14" s="1"/>
  <c r="B72" i="1"/>
  <c r="B72" i="14" s="1"/>
  <c r="F71" i="1"/>
  <c r="F71" i="14" s="1"/>
  <c r="E71" i="1"/>
  <c r="E71" i="14" s="1"/>
  <c r="D71" i="1"/>
  <c r="D71" i="14" s="1"/>
  <c r="C71" i="1"/>
  <c r="C71" i="14" s="1"/>
  <c r="B71" i="1"/>
  <c r="B71" i="14" s="1"/>
  <c r="F70" i="1"/>
  <c r="F70" i="14" s="1"/>
  <c r="E70" i="1"/>
  <c r="E70" i="14" s="1"/>
  <c r="D70" i="1"/>
  <c r="D70" i="14" s="1"/>
  <c r="C70" i="1"/>
  <c r="C70" i="14" s="1"/>
  <c r="B70" i="1"/>
  <c r="B70" i="14" s="1"/>
  <c r="F69" i="1"/>
  <c r="F69" i="14" s="1"/>
  <c r="E69" i="1"/>
  <c r="E69" i="14" s="1"/>
  <c r="D69" i="1"/>
  <c r="D69" i="14" s="1"/>
  <c r="C69" i="1"/>
  <c r="C69" i="14" s="1"/>
  <c r="B69" i="1"/>
  <c r="B69" i="14" s="1"/>
  <c r="F68" i="1"/>
  <c r="E68" i="1"/>
  <c r="E68" i="14" s="1"/>
  <c r="D68" i="1"/>
  <c r="D68" i="14" s="1"/>
  <c r="C68" i="1"/>
  <c r="C68" i="14" s="1"/>
  <c r="B68" i="1"/>
  <c r="B68" i="14" s="1"/>
  <c r="F67" i="1"/>
  <c r="E67" i="1"/>
  <c r="E67" i="14" s="1"/>
  <c r="D67" i="1"/>
  <c r="D67" i="14" s="1"/>
  <c r="C67" i="1"/>
  <c r="C67" i="14" s="1"/>
  <c r="B67" i="1"/>
  <c r="B67" i="14" s="1"/>
  <c r="G66" i="1"/>
  <c r="F66" i="1"/>
  <c r="F66" i="14" s="1"/>
  <c r="E66" i="1"/>
  <c r="E66" i="14" s="1"/>
  <c r="D66" i="1"/>
  <c r="D66" i="14" s="1"/>
  <c r="C66" i="1"/>
  <c r="C66" i="14" s="1"/>
  <c r="B66" i="1"/>
  <c r="B66" i="14" s="1"/>
  <c r="G65" i="1"/>
  <c r="F65" i="1"/>
  <c r="F65" i="14" s="1"/>
  <c r="E65" i="1"/>
  <c r="E65" i="14" s="1"/>
  <c r="D65" i="1"/>
  <c r="D65" i="14" s="1"/>
  <c r="C65" i="1"/>
  <c r="C65" i="14" s="1"/>
  <c r="B65" i="1"/>
  <c r="B65" i="14" s="1"/>
  <c r="G64" i="1"/>
  <c r="F64" i="1"/>
  <c r="F64" i="14" s="1"/>
  <c r="E64" i="1"/>
  <c r="E64" i="14" s="1"/>
  <c r="D64" i="1"/>
  <c r="D64" i="14" s="1"/>
  <c r="C64" i="1"/>
  <c r="C64" i="14" s="1"/>
  <c r="B64" i="1"/>
  <c r="B64" i="14" s="1"/>
  <c r="G63" i="1"/>
  <c r="F63" i="1"/>
  <c r="F63" i="14" s="1"/>
  <c r="E63" i="1"/>
  <c r="E63" i="14" s="1"/>
  <c r="D63" i="1"/>
  <c r="D63" i="14" s="1"/>
  <c r="C63" i="1"/>
  <c r="C63" i="14" s="1"/>
  <c r="B63" i="1"/>
  <c r="B63" i="14" s="1"/>
  <c r="G62" i="1"/>
  <c r="F62" i="1"/>
  <c r="F62" i="14" s="1"/>
  <c r="E62" i="1"/>
  <c r="E62" i="14" s="1"/>
  <c r="D62" i="1"/>
  <c r="D62" i="14" s="1"/>
  <c r="C62" i="1"/>
  <c r="C62" i="14" s="1"/>
  <c r="B62" i="1"/>
  <c r="B62" i="14" s="1"/>
  <c r="G61" i="1"/>
  <c r="F61" i="1"/>
  <c r="F61" i="14" s="1"/>
  <c r="E61" i="1"/>
  <c r="E61" i="14" s="1"/>
  <c r="D61" i="1"/>
  <c r="D61" i="14" s="1"/>
  <c r="C61" i="1"/>
  <c r="C61" i="14" s="1"/>
  <c r="B61" i="1"/>
  <c r="B61" i="14" s="1"/>
  <c r="C60" i="1"/>
  <c r="D60" i="1" s="1"/>
  <c r="E60" i="1" s="1"/>
  <c r="F60" i="1" s="1"/>
  <c r="G60" i="1" s="1"/>
  <c r="F54" i="1"/>
  <c r="F54" i="14" s="1"/>
  <c r="E54" i="1"/>
  <c r="E54" i="14" s="1"/>
  <c r="D54" i="1"/>
  <c r="D54" i="14" s="1"/>
  <c r="C54" i="1"/>
  <c r="C54" i="14" s="1"/>
  <c r="B54" i="1"/>
  <c r="B54" i="14" s="1"/>
  <c r="F53" i="1"/>
  <c r="F53" i="14" s="1"/>
  <c r="E53" i="1"/>
  <c r="E53" i="14" s="1"/>
  <c r="D53" i="1"/>
  <c r="D53" i="14" s="1"/>
  <c r="C53" i="1"/>
  <c r="C53" i="14" s="1"/>
  <c r="B53" i="1"/>
  <c r="B53" i="14" s="1"/>
  <c r="F52" i="1"/>
  <c r="F52" i="14" s="1"/>
  <c r="E52" i="1"/>
  <c r="E52" i="14" s="1"/>
  <c r="D52" i="1"/>
  <c r="D52" i="14" s="1"/>
  <c r="C52" i="1"/>
  <c r="C52" i="14" s="1"/>
  <c r="B52" i="1"/>
  <c r="B52" i="14" s="1"/>
  <c r="F51" i="1"/>
  <c r="F51" i="14" s="1"/>
  <c r="E51" i="1"/>
  <c r="E51" i="14" s="1"/>
  <c r="D51" i="1"/>
  <c r="D51" i="14" s="1"/>
  <c r="C51" i="1"/>
  <c r="C51" i="14" s="1"/>
  <c r="B51" i="1"/>
  <c r="B51" i="14" s="1"/>
  <c r="F50" i="1"/>
  <c r="E50" i="1"/>
  <c r="E50" i="14" s="1"/>
  <c r="D50" i="1"/>
  <c r="D50" i="14" s="1"/>
  <c r="C50" i="1"/>
  <c r="C50" i="14" s="1"/>
  <c r="B50" i="1"/>
  <c r="B50" i="14" s="1"/>
  <c r="F49" i="1"/>
  <c r="E49" i="1"/>
  <c r="E49" i="14" s="1"/>
  <c r="D49" i="1"/>
  <c r="D49" i="14" s="1"/>
  <c r="C49" i="1"/>
  <c r="C49" i="14" s="1"/>
  <c r="B49" i="1"/>
  <c r="B49" i="14" s="1"/>
  <c r="G48" i="1"/>
  <c r="F48" i="1"/>
  <c r="F48" i="14" s="1"/>
  <c r="E48" i="1"/>
  <c r="E48" i="14" s="1"/>
  <c r="D48" i="1"/>
  <c r="D48" i="14" s="1"/>
  <c r="C48" i="1"/>
  <c r="C48" i="14" s="1"/>
  <c r="B48" i="1"/>
  <c r="B48" i="14" s="1"/>
  <c r="G47" i="1"/>
  <c r="F47" i="1"/>
  <c r="F47" i="14" s="1"/>
  <c r="E47" i="1"/>
  <c r="E47" i="14" s="1"/>
  <c r="D47" i="1"/>
  <c r="D47" i="14" s="1"/>
  <c r="C47" i="1"/>
  <c r="C47" i="14" s="1"/>
  <c r="B47" i="1"/>
  <c r="B47" i="14" s="1"/>
  <c r="G46" i="1"/>
  <c r="F46" i="1"/>
  <c r="F46" i="14" s="1"/>
  <c r="E46" i="1"/>
  <c r="E46" i="14" s="1"/>
  <c r="D46" i="1"/>
  <c r="D46" i="14" s="1"/>
  <c r="C46" i="1"/>
  <c r="C46" i="14" s="1"/>
  <c r="B46" i="1"/>
  <c r="B46" i="14" s="1"/>
  <c r="G45" i="1"/>
  <c r="F45" i="1"/>
  <c r="F45" i="14" s="1"/>
  <c r="E45" i="1"/>
  <c r="E45" i="14" s="1"/>
  <c r="D45" i="1"/>
  <c r="D45" i="14" s="1"/>
  <c r="C45" i="1"/>
  <c r="C45" i="14" s="1"/>
  <c r="B45" i="1"/>
  <c r="B45" i="14" s="1"/>
  <c r="G44" i="1"/>
  <c r="G44" i="14" s="1"/>
  <c r="F44" i="1"/>
  <c r="F44" i="14" s="1"/>
  <c r="E44" i="1"/>
  <c r="E44" i="14" s="1"/>
  <c r="D44" i="1"/>
  <c r="D44" i="14" s="1"/>
  <c r="C44" i="1"/>
  <c r="C44" i="14" s="1"/>
  <c r="B44" i="1"/>
  <c r="B44" i="14" s="1"/>
  <c r="G43" i="1"/>
  <c r="F43" i="1"/>
  <c r="F43" i="14" s="1"/>
  <c r="E43" i="1"/>
  <c r="E43" i="14" s="1"/>
  <c r="D43" i="1"/>
  <c r="D43" i="14" s="1"/>
  <c r="C43" i="1"/>
  <c r="C43" i="14" s="1"/>
  <c r="B43" i="1"/>
  <c r="B43" i="14" s="1"/>
  <c r="C42" i="1"/>
  <c r="D42" i="1" s="1"/>
  <c r="E42" i="1" s="1"/>
  <c r="F42" i="1" s="1"/>
  <c r="G42" i="1" s="1"/>
  <c r="F36" i="1"/>
  <c r="F36" i="14" s="1"/>
  <c r="E36" i="1"/>
  <c r="E36" i="14" s="1"/>
  <c r="D36" i="1"/>
  <c r="D36" i="14" s="1"/>
  <c r="C36" i="1"/>
  <c r="C36" i="14" s="1"/>
  <c r="B36" i="1"/>
  <c r="B36" i="14" s="1"/>
  <c r="F35" i="1"/>
  <c r="F35" i="14" s="1"/>
  <c r="E35" i="1"/>
  <c r="E35" i="14" s="1"/>
  <c r="D35" i="1"/>
  <c r="D35" i="14" s="1"/>
  <c r="C35" i="1"/>
  <c r="C35" i="14" s="1"/>
  <c r="B35" i="1"/>
  <c r="B35" i="14" s="1"/>
  <c r="F34" i="1"/>
  <c r="F34" i="14" s="1"/>
  <c r="E34" i="1"/>
  <c r="E34" i="14" s="1"/>
  <c r="D34" i="1"/>
  <c r="D34" i="14" s="1"/>
  <c r="C34" i="1"/>
  <c r="C34" i="14" s="1"/>
  <c r="B34" i="1"/>
  <c r="B34" i="14" s="1"/>
  <c r="F33" i="1"/>
  <c r="F33" i="14" s="1"/>
  <c r="E33" i="1"/>
  <c r="E33" i="14" s="1"/>
  <c r="D33" i="1"/>
  <c r="D33" i="14" s="1"/>
  <c r="C33" i="1"/>
  <c r="C33" i="14" s="1"/>
  <c r="B33" i="1"/>
  <c r="B33" i="14" s="1"/>
  <c r="F32" i="1"/>
  <c r="E32" i="1"/>
  <c r="E32" i="14" s="1"/>
  <c r="D32" i="1"/>
  <c r="D32" i="14" s="1"/>
  <c r="C32" i="1"/>
  <c r="C32" i="14" s="1"/>
  <c r="B32" i="1"/>
  <c r="B32" i="14" s="1"/>
  <c r="F31" i="1"/>
  <c r="E31" i="1"/>
  <c r="E31" i="14" s="1"/>
  <c r="D31" i="1"/>
  <c r="D31" i="14" s="1"/>
  <c r="C31" i="1"/>
  <c r="C31" i="14" s="1"/>
  <c r="B31" i="1"/>
  <c r="B31" i="14" s="1"/>
  <c r="G30" i="1"/>
  <c r="F30" i="1"/>
  <c r="F30" i="14" s="1"/>
  <c r="E30" i="1"/>
  <c r="E30" i="14" s="1"/>
  <c r="D30" i="1"/>
  <c r="D30" i="14" s="1"/>
  <c r="C30" i="1"/>
  <c r="C30" i="14" s="1"/>
  <c r="B30" i="1"/>
  <c r="B30" i="14" s="1"/>
  <c r="G29" i="1"/>
  <c r="F29" i="1"/>
  <c r="F29" i="14" s="1"/>
  <c r="E29" i="1"/>
  <c r="E29" i="14" s="1"/>
  <c r="D29" i="1"/>
  <c r="D29" i="14" s="1"/>
  <c r="C29" i="1"/>
  <c r="C29" i="14" s="1"/>
  <c r="B29" i="1"/>
  <c r="B29" i="14" s="1"/>
  <c r="G28" i="1"/>
  <c r="F28" i="1"/>
  <c r="F28" i="14" s="1"/>
  <c r="E28" i="1"/>
  <c r="E28" i="14" s="1"/>
  <c r="D28" i="1"/>
  <c r="D28" i="14" s="1"/>
  <c r="C28" i="1"/>
  <c r="C28" i="14" s="1"/>
  <c r="B28" i="1"/>
  <c r="B28" i="14" s="1"/>
  <c r="G27" i="1"/>
  <c r="F27" i="1"/>
  <c r="F27" i="14" s="1"/>
  <c r="E27" i="1"/>
  <c r="E27" i="14" s="1"/>
  <c r="D27" i="1"/>
  <c r="D27" i="14" s="1"/>
  <c r="C27" i="1"/>
  <c r="C27" i="14" s="1"/>
  <c r="B27" i="1"/>
  <c r="B27" i="14" s="1"/>
  <c r="G26" i="1"/>
  <c r="G26" i="14" s="1"/>
  <c r="F26" i="1"/>
  <c r="F26" i="14" s="1"/>
  <c r="E26" i="1"/>
  <c r="E26" i="14" s="1"/>
  <c r="D26" i="1"/>
  <c r="D26" i="14" s="1"/>
  <c r="C26" i="1"/>
  <c r="C26" i="14" s="1"/>
  <c r="B26" i="1"/>
  <c r="B26" i="14" s="1"/>
  <c r="G25" i="1"/>
  <c r="F25" i="1"/>
  <c r="F25" i="14" s="1"/>
  <c r="E25" i="1"/>
  <c r="E25" i="14" s="1"/>
  <c r="D25" i="1"/>
  <c r="D25" i="14" s="1"/>
  <c r="C25" i="1"/>
  <c r="C25" i="14" s="1"/>
  <c r="B25" i="1"/>
  <c r="B25" i="14" s="1"/>
  <c r="C24" i="1"/>
  <c r="D24" i="1" s="1"/>
  <c r="E24" i="1" s="1"/>
  <c r="F24" i="1" s="1"/>
  <c r="G24" i="1" s="1"/>
  <c r="C8" i="1"/>
  <c r="C8" i="14" s="1"/>
  <c r="D8" i="1"/>
  <c r="D8" i="14" s="1"/>
  <c r="E8" i="1"/>
  <c r="E8" i="14" s="1"/>
  <c r="F8" i="1"/>
  <c r="F8" i="14" s="1"/>
  <c r="G8" i="1"/>
  <c r="G8" i="14" s="1"/>
  <c r="C9" i="1"/>
  <c r="C9" i="14" s="1"/>
  <c r="D9" i="1"/>
  <c r="D9" i="14" s="1"/>
  <c r="E9" i="1"/>
  <c r="E9" i="14" s="1"/>
  <c r="F9" i="1"/>
  <c r="F9" i="14" s="1"/>
  <c r="G9" i="1"/>
  <c r="C10" i="1"/>
  <c r="C10" i="14" s="1"/>
  <c r="D10" i="1"/>
  <c r="D10" i="14" s="1"/>
  <c r="E10" i="1"/>
  <c r="E10" i="14" s="1"/>
  <c r="F10" i="1"/>
  <c r="F10" i="14" s="1"/>
  <c r="G10" i="1"/>
  <c r="C11" i="1"/>
  <c r="C11" i="14" s="1"/>
  <c r="D11" i="1"/>
  <c r="D11" i="14" s="1"/>
  <c r="E11" i="1"/>
  <c r="E11" i="14" s="1"/>
  <c r="F11" i="1"/>
  <c r="F11" i="14" s="1"/>
  <c r="G11" i="1"/>
  <c r="C12" i="1"/>
  <c r="C12" i="14" s="1"/>
  <c r="D12" i="1"/>
  <c r="D12" i="14" s="1"/>
  <c r="E12" i="1"/>
  <c r="E12" i="14" s="1"/>
  <c r="F12" i="1"/>
  <c r="F12" i="14" s="1"/>
  <c r="G12" i="1"/>
  <c r="C13" i="1"/>
  <c r="C13" i="14" s="1"/>
  <c r="D13" i="1"/>
  <c r="D13" i="14" s="1"/>
  <c r="E13" i="1"/>
  <c r="E13" i="14" s="1"/>
  <c r="F13" i="1"/>
  <c r="C14" i="1"/>
  <c r="C14" i="14" s="1"/>
  <c r="D14" i="1"/>
  <c r="D14" i="14" s="1"/>
  <c r="E14" i="1"/>
  <c r="E14" i="14" s="1"/>
  <c r="F14" i="1"/>
  <c r="C15" i="1"/>
  <c r="C15" i="14" s="1"/>
  <c r="D15" i="1"/>
  <c r="D15" i="14" s="1"/>
  <c r="E15" i="1"/>
  <c r="E15" i="14" s="1"/>
  <c r="F15" i="1"/>
  <c r="F15" i="14" s="1"/>
  <c r="C16" i="1"/>
  <c r="C16" i="14" s="1"/>
  <c r="D16" i="1"/>
  <c r="D16" i="14" s="1"/>
  <c r="E16" i="1"/>
  <c r="E16" i="14" s="1"/>
  <c r="F16" i="1"/>
  <c r="F16" i="14" s="1"/>
  <c r="C17" i="1"/>
  <c r="C17" i="14" s="1"/>
  <c r="D17" i="1"/>
  <c r="D17" i="14" s="1"/>
  <c r="E17" i="1"/>
  <c r="E17" i="14" s="1"/>
  <c r="F17" i="1"/>
  <c r="F17" i="14" s="1"/>
  <c r="C18" i="1"/>
  <c r="C18" i="14" s="1"/>
  <c r="D18" i="1"/>
  <c r="D18" i="14" s="1"/>
  <c r="E18" i="1"/>
  <c r="E18" i="14" s="1"/>
  <c r="F18" i="1"/>
  <c r="F18" i="14" s="1"/>
  <c r="G7" i="1"/>
  <c r="F7" i="1"/>
  <c r="F7" i="14" s="1"/>
  <c r="E7" i="1"/>
  <c r="E7" i="14" s="1"/>
  <c r="D7" i="1"/>
  <c r="D7" i="14" s="1"/>
  <c r="C7" i="1"/>
  <c r="C7" i="14" s="1"/>
  <c r="B8" i="1"/>
  <c r="B8" i="14" s="1"/>
  <c r="B9" i="1"/>
  <c r="B9" i="14" s="1"/>
  <c r="B10" i="1"/>
  <c r="B10" i="14" s="1"/>
  <c r="B11" i="1"/>
  <c r="B11" i="14" s="1"/>
  <c r="B12" i="1"/>
  <c r="B12" i="14" s="1"/>
  <c r="B13" i="1"/>
  <c r="B13" i="14" s="1"/>
  <c r="B14" i="1"/>
  <c r="B14" i="14" s="1"/>
  <c r="B15" i="1"/>
  <c r="B15" i="14" s="1"/>
  <c r="B16" i="1"/>
  <c r="B16" i="14" s="1"/>
  <c r="B17" i="1"/>
  <c r="B17" i="14" s="1"/>
  <c r="B18" i="1"/>
  <c r="B18" i="14" s="1"/>
  <c r="B7" i="1"/>
  <c r="B7" i="14" s="1"/>
  <c r="C6" i="1"/>
  <c r="D6" i="1" s="1"/>
  <c r="E6" i="1" s="1"/>
  <c r="F6" i="1" s="1"/>
  <c r="G6" i="1" s="1"/>
  <c r="E74" i="7" l="1"/>
  <c r="E92" i="7"/>
  <c r="L473" i="7"/>
  <c r="Q104" i="3"/>
  <c r="G7" i="14"/>
  <c r="P14" i="1"/>
  <c r="G25" i="14"/>
  <c r="P32" i="1"/>
  <c r="F32" i="14"/>
  <c r="H32" i="14" s="1"/>
  <c r="L29" i="15" s="1"/>
  <c r="H32" i="1"/>
  <c r="L29" i="10" s="1"/>
  <c r="F14" i="14"/>
  <c r="H14" i="14" s="1"/>
  <c r="J29" i="15" s="1"/>
  <c r="H14" i="1"/>
  <c r="J29" i="10" s="1"/>
  <c r="G61" i="14"/>
  <c r="P68" i="1"/>
  <c r="F68" i="14"/>
  <c r="H68" i="14" s="1"/>
  <c r="N14" i="15" s="1"/>
  <c r="H68" i="1"/>
  <c r="N14" i="10" s="1"/>
  <c r="G43" i="14"/>
  <c r="P50" i="1"/>
  <c r="F50" i="14"/>
  <c r="H50" i="14" s="1"/>
  <c r="N29" i="15" s="1"/>
  <c r="H50" i="1"/>
  <c r="N29" i="10" s="1"/>
  <c r="R37" i="4"/>
  <c r="Q49" i="6"/>
  <c r="D449" i="7"/>
  <c r="N355" i="7"/>
  <c r="N448" i="7"/>
  <c r="O437" i="7"/>
  <c r="B55" i="14"/>
  <c r="D111" i="3"/>
  <c r="L427" i="7"/>
  <c r="N353" i="7"/>
  <c r="K413" i="7"/>
  <c r="L455" i="7"/>
  <c r="O420" i="7"/>
  <c r="L423" i="7"/>
  <c r="M475" i="7"/>
  <c r="Q13" i="6"/>
  <c r="L357" i="7"/>
  <c r="N7" i="14"/>
  <c r="N12" i="14"/>
  <c r="N16" i="14"/>
  <c r="N17" i="14"/>
  <c r="N13" i="14"/>
  <c r="N8" i="14"/>
  <c r="N18" i="14"/>
  <c r="N10" i="14"/>
  <c r="E19" i="14"/>
  <c r="N14" i="14"/>
  <c r="N9" i="14"/>
  <c r="N15" i="14"/>
  <c r="N35" i="14"/>
  <c r="N28" i="14"/>
  <c r="N27" i="14"/>
  <c r="N32" i="14"/>
  <c r="N29" i="14"/>
  <c r="N33" i="14"/>
  <c r="N30" i="14"/>
  <c r="N25" i="14"/>
  <c r="E37" i="14"/>
  <c r="N31" i="14"/>
  <c r="N36" i="14"/>
  <c r="N26" i="14"/>
  <c r="N34" i="14"/>
  <c r="K25" i="10"/>
  <c r="G28" i="14"/>
  <c r="O47" i="14"/>
  <c r="O44" i="14"/>
  <c r="O45" i="14"/>
  <c r="O43" i="14"/>
  <c r="O48" i="14"/>
  <c r="O46" i="14"/>
  <c r="L71" i="14"/>
  <c r="L68" i="14"/>
  <c r="L63" i="14"/>
  <c r="C73" i="14"/>
  <c r="L61" i="14"/>
  <c r="L65" i="14"/>
  <c r="L70" i="14"/>
  <c r="L66" i="14"/>
  <c r="L72" i="14"/>
  <c r="L62" i="14"/>
  <c r="L64" i="14"/>
  <c r="L67" i="14"/>
  <c r="M9" i="10"/>
  <c r="G63" i="14"/>
  <c r="M11" i="10"/>
  <c r="G65" i="14"/>
  <c r="H7" i="14"/>
  <c r="J22" i="15" s="1"/>
  <c r="O8" i="14"/>
  <c r="O12" i="14"/>
  <c r="O7" i="14"/>
  <c r="O10" i="14"/>
  <c r="O9" i="14"/>
  <c r="O11" i="14"/>
  <c r="I25" i="10"/>
  <c r="G10" i="14"/>
  <c r="B37" i="14"/>
  <c r="O25" i="14"/>
  <c r="O27" i="14"/>
  <c r="O30" i="14"/>
  <c r="O26" i="14"/>
  <c r="O29" i="14"/>
  <c r="O28" i="14"/>
  <c r="H31" i="1"/>
  <c r="L28" i="10" s="1"/>
  <c r="F31" i="14"/>
  <c r="H31" i="14" s="1"/>
  <c r="L28" i="15" s="1"/>
  <c r="C55" i="14"/>
  <c r="L52" i="14"/>
  <c r="L53" i="14"/>
  <c r="L44" i="14"/>
  <c r="L45" i="14"/>
  <c r="L47" i="14"/>
  <c r="L50" i="14"/>
  <c r="L51" i="14"/>
  <c r="L54" i="14"/>
  <c r="L43" i="14"/>
  <c r="L48" i="14"/>
  <c r="L49" i="14"/>
  <c r="L46" i="14"/>
  <c r="M22" i="15"/>
  <c r="H43" i="14"/>
  <c r="N22" i="15" s="1"/>
  <c r="N48" i="14"/>
  <c r="M24" i="10"/>
  <c r="G45" i="14"/>
  <c r="M26" i="10"/>
  <c r="G47" i="14"/>
  <c r="M68" i="14"/>
  <c r="M70" i="14"/>
  <c r="M65" i="14"/>
  <c r="M69" i="14"/>
  <c r="M63" i="14"/>
  <c r="M61" i="14"/>
  <c r="M72" i="14"/>
  <c r="M62" i="14"/>
  <c r="M66" i="14"/>
  <c r="M71" i="14"/>
  <c r="D73" i="14"/>
  <c r="M64" i="14"/>
  <c r="M67" i="14"/>
  <c r="K19" i="14"/>
  <c r="K37" i="14"/>
  <c r="K55" i="14"/>
  <c r="K73" i="14"/>
  <c r="Q157" i="3"/>
  <c r="Q83" i="3"/>
  <c r="O142" i="6"/>
  <c r="N456" i="7"/>
  <c r="L474" i="7"/>
  <c r="H26" i="14"/>
  <c r="L23" i="15" s="1"/>
  <c r="K23" i="15"/>
  <c r="B19" i="14"/>
  <c r="L9" i="14"/>
  <c r="L17" i="14"/>
  <c r="L10" i="14"/>
  <c r="L11" i="14"/>
  <c r="L14" i="14"/>
  <c r="L16" i="14"/>
  <c r="L13" i="14"/>
  <c r="L7" i="14"/>
  <c r="L12" i="14"/>
  <c r="L15" i="14"/>
  <c r="L18" i="14"/>
  <c r="L8" i="14"/>
  <c r="C19" i="14"/>
  <c r="I22" i="15"/>
  <c r="N11" i="14"/>
  <c r="I24" i="10"/>
  <c r="G9" i="14"/>
  <c r="I24" i="15" s="1"/>
  <c r="L25" i="14"/>
  <c r="L30" i="14"/>
  <c r="L26" i="14"/>
  <c r="L32" i="14"/>
  <c r="L29" i="14"/>
  <c r="L34" i="14"/>
  <c r="L33" i="14"/>
  <c r="L27" i="14"/>
  <c r="L36" i="14"/>
  <c r="L35" i="14"/>
  <c r="L31" i="14"/>
  <c r="C37" i="14"/>
  <c r="L28" i="14"/>
  <c r="K22" i="15"/>
  <c r="H25" i="14"/>
  <c r="L22" i="15" s="1"/>
  <c r="K24" i="10"/>
  <c r="G27" i="14"/>
  <c r="K26" i="10"/>
  <c r="G29" i="14"/>
  <c r="M47" i="14"/>
  <c r="M51" i="14"/>
  <c r="M53" i="14"/>
  <c r="M52" i="14"/>
  <c r="M49" i="14"/>
  <c r="M54" i="14"/>
  <c r="M50" i="14"/>
  <c r="M45" i="14"/>
  <c r="M46" i="14"/>
  <c r="M43" i="14"/>
  <c r="M44" i="14"/>
  <c r="M48" i="14"/>
  <c r="D55" i="14"/>
  <c r="N43" i="14"/>
  <c r="N70" i="14"/>
  <c r="N66" i="14"/>
  <c r="N72" i="14"/>
  <c r="N71" i="14"/>
  <c r="N68" i="14"/>
  <c r="N61" i="14"/>
  <c r="N64" i="14"/>
  <c r="N65" i="14"/>
  <c r="N62" i="14"/>
  <c r="N63" i="14"/>
  <c r="E73" i="14"/>
  <c r="N69" i="14"/>
  <c r="N67" i="14"/>
  <c r="M8" i="10"/>
  <c r="G62" i="14"/>
  <c r="L69" i="14"/>
  <c r="M10" i="10"/>
  <c r="G64" i="14"/>
  <c r="M12" i="10"/>
  <c r="G66" i="14"/>
  <c r="Q49" i="3"/>
  <c r="E20" i="7"/>
  <c r="Q67" i="2"/>
  <c r="I26" i="10"/>
  <c r="G11" i="14"/>
  <c r="I26" i="15" s="1"/>
  <c r="K27" i="10"/>
  <c r="G30" i="14"/>
  <c r="H49" i="1"/>
  <c r="N28" i="10" s="1"/>
  <c r="F49" i="14"/>
  <c r="H49" i="14" s="1"/>
  <c r="N28" i="15" s="1"/>
  <c r="M7" i="15"/>
  <c r="H61" i="14"/>
  <c r="N7" i="15" s="1"/>
  <c r="M12" i="14"/>
  <c r="M7" i="14"/>
  <c r="M17" i="14"/>
  <c r="M18" i="14"/>
  <c r="M8" i="14"/>
  <c r="D19" i="14"/>
  <c r="M11" i="14"/>
  <c r="M16" i="14"/>
  <c r="M13" i="14"/>
  <c r="M15" i="14"/>
  <c r="M14" i="14"/>
  <c r="M9" i="14"/>
  <c r="M10" i="14"/>
  <c r="H13" i="1"/>
  <c r="J28" i="10" s="1"/>
  <c r="F13" i="14"/>
  <c r="H13" i="14" s="1"/>
  <c r="J28" i="15" s="1"/>
  <c r="I27" i="10"/>
  <c r="G12" i="14"/>
  <c r="I23" i="15"/>
  <c r="H8" i="14"/>
  <c r="J23" i="15" s="1"/>
  <c r="M28" i="14"/>
  <c r="M30" i="14"/>
  <c r="M26" i="14"/>
  <c r="M36" i="14"/>
  <c r="M32" i="14"/>
  <c r="M25" i="14"/>
  <c r="M35" i="14"/>
  <c r="D37" i="14"/>
  <c r="M34" i="14"/>
  <c r="M33" i="14"/>
  <c r="M29" i="14"/>
  <c r="M27" i="14"/>
  <c r="M31" i="14"/>
  <c r="N47" i="14"/>
  <c r="N54" i="14"/>
  <c r="N46" i="14"/>
  <c r="N53" i="14"/>
  <c r="N49" i="14"/>
  <c r="N50" i="14"/>
  <c r="N45" i="14"/>
  <c r="N44" i="14"/>
  <c r="E55" i="14"/>
  <c r="N52" i="14"/>
  <c r="N51" i="14"/>
  <c r="H44" i="14"/>
  <c r="N23" i="15" s="1"/>
  <c r="M23" i="15"/>
  <c r="M25" i="10"/>
  <c r="G46" i="14"/>
  <c r="M27" i="10"/>
  <c r="G48" i="14"/>
  <c r="O64" i="14"/>
  <c r="O62" i="14"/>
  <c r="O65" i="14"/>
  <c r="O63" i="14"/>
  <c r="O61" i="14"/>
  <c r="O66" i="14"/>
  <c r="B73" i="14"/>
  <c r="H67" i="1"/>
  <c r="N13" i="10" s="1"/>
  <c r="F67" i="14"/>
  <c r="H67" i="14" s="1"/>
  <c r="N13" i="15" s="1"/>
  <c r="F38" i="4"/>
  <c r="H152" i="6"/>
  <c r="L358" i="7"/>
  <c r="H440" i="7"/>
  <c r="H365" i="7"/>
  <c r="H420" i="7"/>
  <c r="H404" i="7"/>
  <c r="H368" i="7"/>
  <c r="H348" i="7"/>
  <c r="Q32" i="5"/>
  <c r="R32" i="5"/>
  <c r="Q137" i="7"/>
  <c r="R137" i="7"/>
  <c r="Q14" i="5"/>
  <c r="R14" i="5"/>
  <c r="Q50" i="6"/>
  <c r="R50" i="6"/>
  <c r="Q101" i="7"/>
  <c r="R101" i="7"/>
  <c r="Q262" i="7"/>
  <c r="R262" i="7"/>
  <c r="P423" i="7"/>
  <c r="Q11" i="7"/>
  <c r="R11" i="7"/>
  <c r="Q50" i="5"/>
  <c r="R50" i="5"/>
  <c r="Q32" i="6"/>
  <c r="R32" i="6"/>
  <c r="Q155" i="7"/>
  <c r="R155" i="7"/>
  <c r="Q68" i="5"/>
  <c r="R68" i="5"/>
  <c r="Q14" i="6"/>
  <c r="R14" i="6"/>
  <c r="Q102" i="6"/>
  <c r="P155" i="6"/>
  <c r="R102" i="6"/>
  <c r="Q47" i="7"/>
  <c r="R47" i="7"/>
  <c r="Q29" i="7"/>
  <c r="R29" i="7"/>
  <c r="Q208" i="7"/>
  <c r="P369" i="7"/>
  <c r="R208" i="7"/>
  <c r="R66" i="6"/>
  <c r="P119" i="6"/>
  <c r="Q66" i="6"/>
  <c r="P118" i="6"/>
  <c r="R118" i="6" s="1"/>
  <c r="B73" i="6"/>
  <c r="K377" i="7"/>
  <c r="K359" i="7"/>
  <c r="H113" i="6"/>
  <c r="L66" i="11" s="1"/>
  <c r="F200" i="7"/>
  <c r="H456" i="7"/>
  <c r="P298" i="7"/>
  <c r="P244" i="7"/>
  <c r="P83" i="7"/>
  <c r="Q190" i="7"/>
  <c r="P351" i="7"/>
  <c r="R190" i="7"/>
  <c r="P422" i="7"/>
  <c r="R422" i="7" s="1"/>
  <c r="Q241" i="7"/>
  <c r="P280" i="7"/>
  <c r="P226" i="7"/>
  <c r="P172" i="7"/>
  <c r="P119" i="7"/>
  <c r="P65" i="7"/>
  <c r="Q316" i="7"/>
  <c r="P477" i="7"/>
  <c r="R316" i="7"/>
  <c r="P421" i="7"/>
  <c r="O402" i="7"/>
  <c r="M437" i="7"/>
  <c r="L484" i="7"/>
  <c r="H438" i="7"/>
  <c r="C164" i="3"/>
  <c r="B74" i="3"/>
  <c r="L421" i="7"/>
  <c r="Q8" i="7"/>
  <c r="Q312" i="7"/>
  <c r="Q65" i="5"/>
  <c r="H457" i="7"/>
  <c r="M22" i="10"/>
  <c r="P49" i="1"/>
  <c r="I37" i="10"/>
  <c r="P13" i="2"/>
  <c r="Q85" i="3"/>
  <c r="R85" i="3"/>
  <c r="Q13" i="3"/>
  <c r="R13" i="3"/>
  <c r="R49" i="2"/>
  <c r="Q49" i="5"/>
  <c r="R49" i="5"/>
  <c r="Q31" i="3"/>
  <c r="R31" i="3"/>
  <c r="Q13" i="5"/>
  <c r="R13" i="5"/>
  <c r="I22" i="10"/>
  <c r="P13" i="1"/>
  <c r="K22" i="10"/>
  <c r="P31" i="1"/>
  <c r="Q31" i="6"/>
  <c r="R31" i="6"/>
  <c r="Q139" i="3"/>
  <c r="R139" i="3"/>
  <c r="Q67" i="3"/>
  <c r="R67" i="3"/>
  <c r="K37" i="10"/>
  <c r="P31" i="2"/>
  <c r="Q67" i="5"/>
  <c r="R67" i="5"/>
  <c r="K23" i="10"/>
  <c r="M7" i="10"/>
  <c r="P67" i="1"/>
  <c r="I23" i="10"/>
  <c r="M23" i="10"/>
  <c r="N152" i="6"/>
  <c r="H383" i="7"/>
  <c r="K467" i="7"/>
  <c r="K307" i="7"/>
  <c r="H458" i="7"/>
  <c r="N404" i="7"/>
  <c r="H329" i="7"/>
  <c r="M456" i="7"/>
  <c r="H386" i="7"/>
  <c r="H384" i="7"/>
  <c r="F39" i="7"/>
  <c r="H350" i="7"/>
  <c r="H332" i="7"/>
  <c r="H133" i="6"/>
  <c r="N68" i="11" s="1"/>
  <c r="K38" i="6"/>
  <c r="H132" i="6"/>
  <c r="N67" i="11" s="1"/>
  <c r="H134" i="6"/>
  <c r="N69" i="11" s="1"/>
  <c r="H115" i="6"/>
  <c r="L68" i="11" s="1"/>
  <c r="H114" i="6"/>
  <c r="L67" i="11" s="1"/>
  <c r="B20" i="4"/>
  <c r="K146" i="3"/>
  <c r="Q66" i="3"/>
  <c r="C182" i="7"/>
  <c r="H422" i="7"/>
  <c r="O456" i="7"/>
  <c r="K74" i="3"/>
  <c r="Q63" i="5"/>
  <c r="B110" i="4"/>
  <c r="L429" i="7"/>
  <c r="M409" i="7"/>
  <c r="L367" i="7"/>
  <c r="C341" i="7"/>
  <c r="H150" i="6"/>
  <c r="O365" i="7"/>
  <c r="R241" i="7"/>
  <c r="H331" i="7"/>
  <c r="H366" i="7"/>
  <c r="B146" i="3"/>
  <c r="N426" i="7"/>
  <c r="N389" i="7"/>
  <c r="H473" i="7"/>
  <c r="D129" i="3"/>
  <c r="F57" i="5"/>
  <c r="Q26" i="5"/>
  <c r="O120" i="6"/>
  <c r="L428" i="7"/>
  <c r="L419" i="7"/>
  <c r="H476" i="7"/>
  <c r="H347" i="7"/>
  <c r="Q153" i="7"/>
  <c r="E146" i="7"/>
  <c r="H401" i="7"/>
  <c r="C164" i="4"/>
  <c r="B56" i="4"/>
  <c r="E56" i="7"/>
  <c r="E128" i="7"/>
  <c r="E38" i="7"/>
  <c r="R278" i="7"/>
  <c r="B38" i="4"/>
  <c r="C92" i="7"/>
  <c r="E110" i="7"/>
  <c r="H153" i="6"/>
  <c r="H136" i="6"/>
  <c r="N71" i="11" s="1"/>
  <c r="M71" i="11"/>
  <c r="Q116" i="7"/>
  <c r="C111" i="4"/>
  <c r="F39" i="4"/>
  <c r="B20" i="3"/>
  <c r="B110" i="3"/>
  <c r="B128" i="3"/>
  <c r="E147" i="7"/>
  <c r="H117" i="6"/>
  <c r="L70" i="11" s="1"/>
  <c r="H402" i="7"/>
  <c r="H330" i="7"/>
  <c r="B56" i="3"/>
  <c r="L150" i="6"/>
  <c r="C147" i="4"/>
  <c r="D93" i="3"/>
  <c r="Q152" i="7"/>
  <c r="F128" i="7"/>
  <c r="P120" i="7" s="1"/>
  <c r="H116" i="6"/>
  <c r="L69" i="11" s="1"/>
  <c r="L476" i="7"/>
  <c r="H474" i="7"/>
  <c r="B38" i="3"/>
  <c r="B92" i="3"/>
  <c r="F92" i="4"/>
  <c r="B143" i="6"/>
  <c r="D413" i="7"/>
  <c r="R116" i="7"/>
  <c r="H421" i="7"/>
  <c r="K125" i="6"/>
  <c r="H149" i="6"/>
  <c r="Q64" i="2"/>
  <c r="E146" i="3"/>
  <c r="E147" i="3"/>
  <c r="Q7" i="3"/>
  <c r="K91" i="6"/>
  <c r="B146" i="7"/>
  <c r="M474" i="7"/>
  <c r="E111" i="3"/>
  <c r="B125" i="6"/>
  <c r="K110" i="4"/>
  <c r="B128" i="4"/>
  <c r="H131" i="6"/>
  <c r="N66" i="11" s="1"/>
  <c r="C308" i="7"/>
  <c r="Q170" i="7"/>
  <c r="Q64" i="5"/>
  <c r="Q45" i="5"/>
  <c r="H151" i="6"/>
  <c r="C111" i="3"/>
  <c r="B74" i="4"/>
  <c r="B38" i="5"/>
  <c r="N131" i="6"/>
  <c r="B20" i="7"/>
  <c r="B56" i="7"/>
  <c r="H118" i="6"/>
  <c r="L71" i="11" s="1"/>
  <c r="Q134" i="7"/>
  <c r="B110" i="7"/>
  <c r="K161" i="6"/>
  <c r="K143" i="6"/>
  <c r="H135" i="6"/>
  <c r="N70" i="11" s="1"/>
  <c r="Q82" i="4"/>
  <c r="P7" i="2"/>
  <c r="R7" i="2" s="1"/>
  <c r="H11" i="2"/>
  <c r="J41" i="10" s="1"/>
  <c r="Q66" i="2"/>
  <c r="D39" i="3"/>
  <c r="B92" i="4"/>
  <c r="K20" i="4"/>
  <c r="O484" i="7"/>
  <c r="H475" i="7"/>
  <c r="E485" i="7"/>
  <c r="N481" i="7"/>
  <c r="F57" i="7"/>
  <c r="R421" i="7"/>
  <c r="B146" i="4"/>
  <c r="Q154" i="7"/>
  <c r="R115" i="7"/>
  <c r="L480" i="7"/>
  <c r="O476" i="7"/>
  <c r="O463" i="7"/>
  <c r="O459" i="7"/>
  <c r="N446" i="7"/>
  <c r="N442" i="7"/>
  <c r="N437" i="7"/>
  <c r="M483" i="7"/>
  <c r="M479" i="7"/>
  <c r="F307" i="7"/>
  <c r="P299" i="7" s="1"/>
  <c r="F467" i="7"/>
  <c r="N463" i="7"/>
  <c r="N459" i="7"/>
  <c r="M448" i="7"/>
  <c r="M444" i="7"/>
  <c r="P440" i="7"/>
  <c r="R440" i="7" s="1"/>
  <c r="N484" i="7"/>
  <c r="N480" i="7"/>
  <c r="M476" i="7"/>
  <c r="N473" i="7"/>
  <c r="M465" i="7"/>
  <c r="M461" i="7"/>
  <c r="M457" i="7"/>
  <c r="F289" i="7"/>
  <c r="P281" i="7" s="1"/>
  <c r="F449" i="7"/>
  <c r="N445" i="7"/>
  <c r="N441" i="7"/>
  <c r="P437" i="7"/>
  <c r="Q437" i="7" s="1"/>
  <c r="O483" i="7"/>
  <c r="O479" i="7"/>
  <c r="D307" i="7"/>
  <c r="D467" i="7"/>
  <c r="L463" i="7"/>
  <c r="L459" i="7"/>
  <c r="E289" i="7"/>
  <c r="E449" i="7"/>
  <c r="E451" i="7" s="1"/>
  <c r="M445" i="7"/>
  <c r="M441" i="7"/>
  <c r="L438" i="7"/>
  <c r="L422" i="7"/>
  <c r="L409" i="7"/>
  <c r="L403" i="7"/>
  <c r="L426" i="7"/>
  <c r="Q261" i="7"/>
  <c r="O422" i="7"/>
  <c r="M412" i="7"/>
  <c r="M408" i="7"/>
  <c r="P404" i="7"/>
  <c r="R404" i="7" s="1"/>
  <c r="N392" i="7"/>
  <c r="N388" i="7"/>
  <c r="N430" i="7"/>
  <c r="N422" i="7"/>
  <c r="K271" i="7"/>
  <c r="K431" i="7"/>
  <c r="L410" i="7"/>
  <c r="M402" i="7"/>
  <c r="P386" i="7"/>
  <c r="R386" i="7" s="1"/>
  <c r="N424" i="7"/>
  <c r="P403" i="7"/>
  <c r="L375" i="7"/>
  <c r="M368" i="7"/>
  <c r="O428" i="7"/>
  <c r="M384" i="7"/>
  <c r="M392" i="7"/>
  <c r="M385" i="7"/>
  <c r="M393" i="7"/>
  <c r="M372" i="7"/>
  <c r="L368" i="7"/>
  <c r="N358" i="7"/>
  <c r="L353" i="7"/>
  <c r="L349" i="7"/>
  <c r="O408" i="7"/>
  <c r="N409" i="7"/>
  <c r="N406" i="7"/>
  <c r="P384" i="7"/>
  <c r="R384" i="7" s="1"/>
  <c r="L370" i="7"/>
  <c r="L365" i="7"/>
  <c r="M358" i="7"/>
  <c r="P350" i="7"/>
  <c r="R350" i="7" s="1"/>
  <c r="M421" i="7"/>
  <c r="M420" i="7"/>
  <c r="M428" i="7"/>
  <c r="M405" i="7"/>
  <c r="L394" i="7"/>
  <c r="N368" i="7"/>
  <c r="N369" i="7"/>
  <c r="N366" i="7"/>
  <c r="N374" i="7"/>
  <c r="M351" i="7"/>
  <c r="O351" i="7"/>
  <c r="O348" i="7"/>
  <c r="O356" i="7"/>
  <c r="L333" i="7"/>
  <c r="M401" i="7"/>
  <c r="F235" i="7"/>
  <c r="P227" i="7" s="1"/>
  <c r="F395" i="7"/>
  <c r="O391" i="7"/>
  <c r="O388" i="7"/>
  <c r="B235" i="7"/>
  <c r="B395" i="7"/>
  <c r="N351" i="7"/>
  <c r="O337" i="7"/>
  <c r="O333" i="7"/>
  <c r="M330" i="7"/>
  <c r="O338" i="7"/>
  <c r="M332" i="7"/>
  <c r="M337" i="7"/>
  <c r="P419" i="7"/>
  <c r="R419" i="7" s="1"/>
  <c r="L374" i="7"/>
  <c r="P348" i="7"/>
  <c r="R348" i="7" s="1"/>
  <c r="N339" i="7"/>
  <c r="N335" i="7"/>
  <c r="P330" i="7"/>
  <c r="R330" i="7" s="1"/>
  <c r="N336" i="7"/>
  <c r="F182" i="7"/>
  <c r="E181" i="7"/>
  <c r="E341" i="7"/>
  <c r="M367" i="7"/>
  <c r="N387" i="7"/>
  <c r="M411" i="7"/>
  <c r="N483" i="7"/>
  <c r="B485" i="7"/>
  <c r="C307" i="7"/>
  <c r="C467" i="7"/>
  <c r="O438" i="7"/>
  <c r="L447" i="7"/>
  <c r="B289" i="7"/>
  <c r="B449" i="7"/>
  <c r="N383" i="7"/>
  <c r="L366" i="7"/>
  <c r="N349" i="7"/>
  <c r="L347" i="7"/>
  <c r="L331" i="7"/>
  <c r="E377" i="7"/>
  <c r="E378" i="7" s="1"/>
  <c r="P347" i="7"/>
  <c r="R347" i="7" s="1"/>
  <c r="L329" i="7"/>
  <c r="P37" i="5"/>
  <c r="R37" i="5" s="1"/>
  <c r="Q11" i="5"/>
  <c r="N479" i="7"/>
  <c r="N475" i="7"/>
  <c r="M462" i="7"/>
  <c r="L458" i="7"/>
  <c r="L445" i="7"/>
  <c r="L441" i="7"/>
  <c r="O482" i="7"/>
  <c r="O478" i="7"/>
  <c r="L466" i="7"/>
  <c r="L462" i="7"/>
  <c r="Q297" i="7"/>
  <c r="O458" i="7"/>
  <c r="O447" i="7"/>
  <c r="O443" i="7"/>
  <c r="L440" i="7"/>
  <c r="L483" i="7"/>
  <c r="L479" i="7"/>
  <c r="P475" i="7"/>
  <c r="R475" i="7" s="1"/>
  <c r="O464" i="7"/>
  <c r="O460" i="7"/>
  <c r="P456" i="7"/>
  <c r="L448" i="7"/>
  <c r="L444" i="7"/>
  <c r="O440" i="7"/>
  <c r="L437" i="7"/>
  <c r="M482" i="7"/>
  <c r="M478" i="7"/>
  <c r="O475" i="7"/>
  <c r="N466" i="7"/>
  <c r="N462" i="7"/>
  <c r="M458" i="7"/>
  <c r="O448" i="7"/>
  <c r="O444" i="7"/>
  <c r="N440" i="7"/>
  <c r="O427" i="7"/>
  <c r="Q260" i="7"/>
  <c r="O421" i="7"/>
  <c r="Q421" i="7" s="1"/>
  <c r="L407" i="7"/>
  <c r="N425" i="7"/>
  <c r="O429" i="7"/>
  <c r="O411" i="7"/>
  <c r="O407" i="7"/>
  <c r="L404" i="7"/>
  <c r="L391" i="7"/>
  <c r="L387" i="7"/>
  <c r="N429" i="7"/>
  <c r="P420" i="7"/>
  <c r="Q420" i="7" s="1"/>
  <c r="E271" i="7"/>
  <c r="E431" i="7"/>
  <c r="L408" i="7"/>
  <c r="P401" i="7"/>
  <c r="L386" i="7"/>
  <c r="N421" i="7"/>
  <c r="L411" i="7"/>
  <c r="L373" i="7"/>
  <c r="D217" i="7"/>
  <c r="D377" i="7"/>
  <c r="B271" i="7"/>
  <c r="B431" i="7"/>
  <c r="M383" i="7"/>
  <c r="M394" i="7"/>
  <c r="M387" i="7"/>
  <c r="O376" i="7"/>
  <c r="O371" i="7"/>
  <c r="M365" i="7"/>
  <c r="N356" i="7"/>
  <c r="N352" i="7"/>
  <c r="N347" i="7"/>
  <c r="N403" i="7"/>
  <c r="N411" i="7"/>
  <c r="N408" i="7"/>
  <c r="L384" i="7"/>
  <c r="O368" i="7"/>
  <c r="F217" i="7"/>
  <c r="P209" i="7" s="1"/>
  <c r="F377" i="7"/>
  <c r="M356" i="7"/>
  <c r="L350" i="7"/>
  <c r="M423" i="7"/>
  <c r="M419" i="7"/>
  <c r="D271" i="7"/>
  <c r="D431" i="7"/>
  <c r="L388" i="7"/>
  <c r="N371" i="7"/>
  <c r="N365" i="7"/>
  <c r="N376" i="7"/>
  <c r="M353" i="7"/>
  <c r="O353" i="7"/>
  <c r="O347" i="7"/>
  <c r="O358" i="7"/>
  <c r="L335" i="7"/>
  <c r="P383" i="7"/>
  <c r="R383" i="7" s="1"/>
  <c r="O385" i="7"/>
  <c r="O393" i="7"/>
  <c r="O390" i="7"/>
  <c r="O374" i="7"/>
  <c r="M340" i="7"/>
  <c r="M336" i="7"/>
  <c r="P332" i="7"/>
  <c r="R332" i="7" s="1"/>
  <c r="P329" i="7"/>
  <c r="R329" i="7" s="1"/>
  <c r="O340" i="7"/>
  <c r="D181" i="7"/>
  <c r="D341" i="7"/>
  <c r="M339" i="7"/>
  <c r="O367" i="7"/>
  <c r="L356" i="7"/>
  <c r="L348" i="7"/>
  <c r="L338" i="7"/>
  <c r="L334" i="7"/>
  <c r="L330" i="7"/>
  <c r="N338" i="7"/>
  <c r="M331" i="7"/>
  <c r="M375" i="7"/>
  <c r="N385" i="7"/>
  <c r="P474" i="7"/>
  <c r="R474" i="7" s="1"/>
  <c r="M466" i="7"/>
  <c r="O412" i="7"/>
  <c r="M403" i="7"/>
  <c r="N357" i="7"/>
  <c r="R188" i="7"/>
  <c r="P349" i="7"/>
  <c r="R349" i="7" s="1"/>
  <c r="B181" i="7"/>
  <c r="B341" i="7"/>
  <c r="E217" i="7"/>
  <c r="E359" i="7"/>
  <c r="N393" i="7"/>
  <c r="L482" i="7"/>
  <c r="L478" i="7"/>
  <c r="O461" i="7"/>
  <c r="O457" i="7"/>
  <c r="N444" i="7"/>
  <c r="M440" i="7"/>
  <c r="M481" i="7"/>
  <c r="M477" i="7"/>
  <c r="N465" i="7"/>
  <c r="N461" i="7"/>
  <c r="N457" i="7"/>
  <c r="M446" i="7"/>
  <c r="M442" i="7"/>
  <c r="N438" i="7"/>
  <c r="N482" i="7"/>
  <c r="N478" i="7"/>
  <c r="L475" i="7"/>
  <c r="E307" i="7"/>
  <c r="E467" i="7"/>
  <c r="M463" i="7"/>
  <c r="M459" i="7"/>
  <c r="L456" i="7"/>
  <c r="N447" i="7"/>
  <c r="N443" i="7"/>
  <c r="N439" i="7"/>
  <c r="C325" i="7"/>
  <c r="C485" i="7"/>
  <c r="O481" i="7"/>
  <c r="O477" i="7"/>
  <c r="L465" i="7"/>
  <c r="L461" i="7"/>
  <c r="P457" i="7"/>
  <c r="N455" i="7"/>
  <c r="M447" i="7"/>
  <c r="M443" i="7"/>
  <c r="M439" i="7"/>
  <c r="O425" i="7"/>
  <c r="N420" i="7"/>
  <c r="L405" i="7"/>
  <c r="N386" i="7"/>
  <c r="L424" i="7"/>
  <c r="O430" i="7"/>
  <c r="M410" i="7"/>
  <c r="M406" i="7"/>
  <c r="N394" i="7"/>
  <c r="N390" i="7"/>
  <c r="O426" i="7"/>
  <c r="L420" i="7"/>
  <c r="F253" i="7"/>
  <c r="P245" i="7" s="1"/>
  <c r="F413" i="7"/>
  <c r="L406" i="7"/>
  <c r="L401" i="7"/>
  <c r="N384" i="7"/>
  <c r="O410" i="7"/>
  <c r="K235" i="7"/>
  <c r="K395" i="7"/>
  <c r="L371" i="7"/>
  <c r="N350" i="7"/>
  <c r="E253" i="7"/>
  <c r="E413" i="7"/>
  <c r="M388" i="7"/>
  <c r="M386" i="7"/>
  <c r="M389" i="7"/>
  <c r="O375" i="7"/>
  <c r="M370" i="7"/>
  <c r="L376" i="7"/>
  <c r="L355" i="7"/>
  <c r="L351" i="7"/>
  <c r="N405" i="7"/>
  <c r="N402" i="7"/>
  <c r="N410" i="7"/>
  <c r="M376" i="7"/>
  <c r="M366" i="7"/>
  <c r="B217" i="7"/>
  <c r="B377" i="7"/>
  <c r="M354" i="7"/>
  <c r="N348" i="7"/>
  <c r="M425" i="7"/>
  <c r="M424" i="7"/>
  <c r="M430" i="7"/>
  <c r="P385" i="7"/>
  <c r="L392" i="7"/>
  <c r="P367" i="7"/>
  <c r="N373" i="7"/>
  <c r="N370" i="7"/>
  <c r="O350" i="7"/>
  <c r="M355" i="7"/>
  <c r="O355" i="7"/>
  <c r="O352" i="7"/>
  <c r="M329" i="7"/>
  <c r="L337" i="7"/>
  <c r="O386" i="7"/>
  <c r="O387" i="7"/>
  <c r="O384" i="7"/>
  <c r="O392" i="7"/>
  <c r="O370" i="7"/>
  <c r="O339" i="7"/>
  <c r="O335" i="7"/>
  <c r="O334" i="7"/>
  <c r="M333" i="7"/>
  <c r="M371" i="7"/>
  <c r="Q205" i="7"/>
  <c r="O366" i="7"/>
  <c r="L352" i="7"/>
  <c r="M357" i="7"/>
  <c r="N337" i="7"/>
  <c r="N333" i="7"/>
  <c r="O329" i="7"/>
  <c r="N340" i="7"/>
  <c r="F199" i="7"/>
  <c r="P191" i="7" s="1"/>
  <c r="F359" i="7"/>
  <c r="N391" i="7"/>
  <c r="L402" i="7"/>
  <c r="O465" i="7"/>
  <c r="F485" i="7"/>
  <c r="P458" i="7"/>
  <c r="P439" i="7"/>
  <c r="R439" i="7" s="1"/>
  <c r="K289" i="7"/>
  <c r="O439" i="7"/>
  <c r="L383" i="7"/>
  <c r="P366" i="7"/>
  <c r="R366" i="7" s="1"/>
  <c r="M369" i="7"/>
  <c r="M348" i="7"/>
  <c r="R170" i="7"/>
  <c r="P331" i="7"/>
  <c r="E199" i="7"/>
  <c r="H385" i="7"/>
  <c r="H367" i="7"/>
  <c r="C181" i="7"/>
  <c r="R133" i="7"/>
  <c r="N477" i="7"/>
  <c r="M464" i="7"/>
  <c r="M460" i="7"/>
  <c r="M455" i="7"/>
  <c r="L443" i="7"/>
  <c r="L439" i="7"/>
  <c r="O480" i="7"/>
  <c r="N476" i="7"/>
  <c r="L464" i="7"/>
  <c r="L460" i="7"/>
  <c r="D290" i="7"/>
  <c r="C289" i="7"/>
  <c r="C449" i="7"/>
  <c r="O445" i="7"/>
  <c r="O441" i="7"/>
  <c r="D485" i="7"/>
  <c r="L481" i="7"/>
  <c r="L477" i="7"/>
  <c r="O474" i="7"/>
  <c r="O466" i="7"/>
  <c r="O462" i="7"/>
  <c r="N458" i="7"/>
  <c r="O455" i="7"/>
  <c r="L446" i="7"/>
  <c r="L442" i="7"/>
  <c r="M438" i="7"/>
  <c r="M484" i="7"/>
  <c r="M480" i="7"/>
  <c r="P476" i="7"/>
  <c r="R476" i="7" s="1"/>
  <c r="N474" i="7"/>
  <c r="N464" i="7"/>
  <c r="N460" i="7"/>
  <c r="L457" i="7"/>
  <c r="O446" i="7"/>
  <c r="O442" i="7"/>
  <c r="P438" i="7"/>
  <c r="O423" i="7"/>
  <c r="C271" i="7"/>
  <c r="C431" i="7"/>
  <c r="M404" i="7"/>
  <c r="N427" i="7"/>
  <c r="N423" i="7"/>
  <c r="C253" i="7"/>
  <c r="C413" i="7"/>
  <c r="O409" i="7"/>
  <c r="O405" i="7"/>
  <c r="L393" i="7"/>
  <c r="L389" i="7"/>
  <c r="O424" i="7"/>
  <c r="O419" i="7"/>
  <c r="L412" i="7"/>
  <c r="O404" i="7"/>
  <c r="C235" i="7"/>
  <c r="C395" i="7"/>
  <c r="N428" i="7"/>
  <c r="O406" i="7"/>
  <c r="C217" i="7"/>
  <c r="C377" i="7"/>
  <c r="L369" i="7"/>
  <c r="L425" i="7"/>
  <c r="M407" i="7"/>
  <c r="O403" i="7"/>
  <c r="M390" i="7"/>
  <c r="D235" i="7"/>
  <c r="D395" i="7"/>
  <c r="M391" i="7"/>
  <c r="O373" i="7"/>
  <c r="O369" i="7"/>
  <c r="D199" i="7"/>
  <c r="D359" i="7"/>
  <c r="N354" i="7"/>
  <c r="M350" i="7"/>
  <c r="L430" i="7"/>
  <c r="N407" i="7"/>
  <c r="N401" i="7"/>
  <c r="N412" i="7"/>
  <c r="L372" i="7"/>
  <c r="P365" i="7"/>
  <c r="C199" i="7"/>
  <c r="C359" i="7"/>
  <c r="M352" i="7"/>
  <c r="M347" i="7"/>
  <c r="M427" i="7"/>
  <c r="M426" i="7"/>
  <c r="M429" i="7"/>
  <c r="L390" i="7"/>
  <c r="L385" i="7"/>
  <c r="N367" i="7"/>
  <c r="N375" i="7"/>
  <c r="N372" i="7"/>
  <c r="M349" i="7"/>
  <c r="Q188" i="7"/>
  <c r="O349" i="7"/>
  <c r="O357" i="7"/>
  <c r="O354" i="7"/>
  <c r="L339" i="7"/>
  <c r="O389" i="7"/>
  <c r="O383" i="7"/>
  <c r="O394" i="7"/>
  <c r="M374" i="7"/>
  <c r="M338" i="7"/>
  <c r="M334" i="7"/>
  <c r="N331" i="7"/>
  <c r="O336" i="7"/>
  <c r="M335" i="7"/>
  <c r="F271" i="7"/>
  <c r="P263" i="7" s="1"/>
  <c r="F431" i="7"/>
  <c r="P368" i="7"/>
  <c r="L340" i="7"/>
  <c r="L336" i="7"/>
  <c r="O332" i="7"/>
  <c r="N334" i="7"/>
  <c r="N332" i="7"/>
  <c r="B199" i="7"/>
  <c r="B359" i="7"/>
  <c r="L332" i="7"/>
  <c r="M373" i="7"/>
  <c r="E235" i="7"/>
  <c r="E395" i="7"/>
  <c r="P402" i="7"/>
  <c r="R402" i="7" s="1"/>
  <c r="P455" i="7"/>
  <c r="B307" i="7"/>
  <c r="B467" i="7"/>
  <c r="M473" i="7"/>
  <c r="B253" i="7"/>
  <c r="B413" i="7"/>
  <c r="L354" i="7"/>
  <c r="K181" i="7"/>
  <c r="K341" i="7"/>
  <c r="F181" i="7"/>
  <c r="P173" i="7" s="1"/>
  <c r="F341" i="7"/>
  <c r="N329" i="7"/>
  <c r="K253" i="7"/>
  <c r="K217" i="7"/>
  <c r="O331" i="7"/>
  <c r="O330" i="7"/>
  <c r="O473" i="7"/>
  <c r="D289" i="7"/>
  <c r="D253" i="7"/>
  <c r="H419" i="7"/>
  <c r="H403" i="7"/>
  <c r="O401" i="7"/>
  <c r="H349" i="7"/>
  <c r="P473" i="7"/>
  <c r="R473" i="7" s="1"/>
  <c r="K199" i="7"/>
  <c r="O324" i="7"/>
  <c r="Q313" i="7"/>
  <c r="E325" i="7"/>
  <c r="M324" i="7"/>
  <c r="L306" i="7"/>
  <c r="L308" i="7" s="1"/>
  <c r="O288" i="7"/>
  <c r="M288" i="7"/>
  <c r="N270" i="7"/>
  <c r="L270" i="7"/>
  <c r="L272" i="7" s="1"/>
  <c r="O252" i="7"/>
  <c r="M234" i="7"/>
  <c r="L234" i="7"/>
  <c r="L236" i="7" s="1"/>
  <c r="O216" i="7"/>
  <c r="M216" i="7"/>
  <c r="L198" i="7"/>
  <c r="N180" i="7"/>
  <c r="M180" i="7"/>
  <c r="L180" i="7"/>
  <c r="L182" i="7" s="1"/>
  <c r="L324" i="7"/>
  <c r="N288" i="7"/>
  <c r="F308" i="7"/>
  <c r="Q279" i="7"/>
  <c r="R279" i="7"/>
  <c r="N324" i="7"/>
  <c r="F290" i="7"/>
  <c r="R276" i="7"/>
  <c r="Q276" i="7"/>
  <c r="R277" i="7"/>
  <c r="Q277" i="7"/>
  <c r="R225" i="7"/>
  <c r="Q225" i="7"/>
  <c r="R242" i="7"/>
  <c r="Q242" i="7"/>
  <c r="N252" i="7"/>
  <c r="R204" i="7"/>
  <c r="Q204" i="7"/>
  <c r="C200" i="7"/>
  <c r="M198" i="7"/>
  <c r="N216" i="7"/>
  <c r="O198" i="7"/>
  <c r="R222" i="7"/>
  <c r="Q222" i="7"/>
  <c r="F272" i="7"/>
  <c r="Q207" i="7"/>
  <c r="R207" i="7"/>
  <c r="R314" i="7"/>
  <c r="Q314" i="7"/>
  <c r="R295" i="7"/>
  <c r="Q295" i="7"/>
  <c r="L288" i="7"/>
  <c r="D308" i="7"/>
  <c r="E290" i="7"/>
  <c r="R259" i="7"/>
  <c r="Q259" i="7"/>
  <c r="E272" i="7"/>
  <c r="R240" i="7"/>
  <c r="Q240" i="7"/>
  <c r="D218" i="7"/>
  <c r="N198" i="7"/>
  <c r="R223" i="7"/>
  <c r="Q223" i="7"/>
  <c r="L216" i="7"/>
  <c r="R189" i="7"/>
  <c r="Q189" i="7"/>
  <c r="Q224" i="7"/>
  <c r="R224" i="7"/>
  <c r="R206" i="7"/>
  <c r="Q206" i="7"/>
  <c r="R171" i="7"/>
  <c r="Q171" i="7"/>
  <c r="Q168" i="7"/>
  <c r="R168" i="7"/>
  <c r="D182" i="7"/>
  <c r="Q258" i="7"/>
  <c r="R258" i="7"/>
  <c r="R187" i="7"/>
  <c r="Q187" i="7"/>
  <c r="R169" i="7"/>
  <c r="Q169" i="7"/>
  <c r="E182" i="7"/>
  <c r="E308" i="7"/>
  <c r="C254" i="7"/>
  <c r="F254" i="7"/>
  <c r="L252" i="7"/>
  <c r="N234" i="7"/>
  <c r="E254" i="7"/>
  <c r="F218" i="7"/>
  <c r="M270" i="7"/>
  <c r="D272" i="7"/>
  <c r="D254" i="7"/>
  <c r="O234" i="7"/>
  <c r="Q186" i="7"/>
  <c r="M306" i="7"/>
  <c r="C290" i="7"/>
  <c r="D325" i="7"/>
  <c r="O306" i="7"/>
  <c r="R315" i="7"/>
  <c r="Q315" i="7"/>
  <c r="R296" i="7"/>
  <c r="Q296" i="7"/>
  <c r="N306" i="7"/>
  <c r="F325" i="7"/>
  <c r="P317" i="7" s="1"/>
  <c r="C272" i="7"/>
  <c r="Q243" i="7"/>
  <c r="R243" i="7"/>
  <c r="O270" i="7"/>
  <c r="C236" i="7"/>
  <c r="C218" i="7"/>
  <c r="D236" i="7"/>
  <c r="E236" i="7"/>
  <c r="D200" i="7"/>
  <c r="Q294" i="7"/>
  <c r="M252" i="7"/>
  <c r="F236" i="7"/>
  <c r="E200" i="7"/>
  <c r="O180" i="7"/>
  <c r="E218" i="7"/>
  <c r="F92" i="7"/>
  <c r="P84" i="7" s="1"/>
  <c r="F74" i="7"/>
  <c r="P66" i="7" s="1"/>
  <c r="F56" i="7"/>
  <c r="P48" i="7" s="1"/>
  <c r="F38" i="7"/>
  <c r="P30" i="7" s="1"/>
  <c r="C110" i="7"/>
  <c r="D74" i="7"/>
  <c r="F20" i="7"/>
  <c r="P12" i="7" s="1"/>
  <c r="Q118" i="7"/>
  <c r="F110" i="7"/>
  <c r="P102" i="7" s="1"/>
  <c r="D110" i="7"/>
  <c r="D57" i="7"/>
  <c r="D56" i="7"/>
  <c r="F146" i="7"/>
  <c r="P138" i="7" s="1"/>
  <c r="F147" i="7"/>
  <c r="D92" i="7"/>
  <c r="B92" i="7"/>
  <c r="C74" i="7"/>
  <c r="C38" i="7"/>
  <c r="D20" i="7"/>
  <c r="C57" i="7"/>
  <c r="C56" i="7"/>
  <c r="B38" i="7"/>
  <c r="Q115" i="7"/>
  <c r="C20" i="7"/>
  <c r="B74" i="7"/>
  <c r="B128" i="7"/>
  <c r="F93" i="4"/>
  <c r="L156" i="6"/>
  <c r="O160" i="6"/>
  <c r="O156" i="6"/>
  <c r="L152" i="6"/>
  <c r="M137" i="6"/>
  <c r="O122" i="6"/>
  <c r="L155" i="6"/>
  <c r="O152" i="6"/>
  <c r="C143" i="6"/>
  <c r="C91" i="6"/>
  <c r="L137" i="6"/>
  <c r="M131" i="6"/>
  <c r="P136" i="6"/>
  <c r="N132" i="6"/>
  <c r="N135" i="6"/>
  <c r="E143" i="6"/>
  <c r="E91" i="6"/>
  <c r="N118" i="6"/>
  <c r="N114" i="6"/>
  <c r="D125" i="6"/>
  <c r="D73" i="6"/>
  <c r="L120" i="6"/>
  <c r="P116" i="6"/>
  <c r="R116" i="6" s="1"/>
  <c r="P113" i="6"/>
  <c r="L119" i="6"/>
  <c r="N137" i="6"/>
  <c r="O140" i="6"/>
  <c r="N115" i="6"/>
  <c r="E125" i="6"/>
  <c r="E73" i="6"/>
  <c r="M158" i="6"/>
  <c r="O138" i="6"/>
  <c r="O153" i="6"/>
  <c r="O137" i="6"/>
  <c r="M133" i="6"/>
  <c r="O123" i="6"/>
  <c r="M117" i="6"/>
  <c r="O124" i="6"/>
  <c r="N160" i="6"/>
  <c r="N149" i="6"/>
  <c r="N159" i="6"/>
  <c r="O119" i="6"/>
  <c r="N140" i="6"/>
  <c r="M151" i="6"/>
  <c r="D146" i="7"/>
  <c r="D147" i="7"/>
  <c r="Q151" i="7"/>
  <c r="L131" i="6"/>
  <c r="L124" i="6"/>
  <c r="Q43" i="5"/>
  <c r="O154" i="6"/>
  <c r="M159" i="6"/>
  <c r="M155" i="6"/>
  <c r="O151" i="6"/>
  <c r="M134" i="6"/>
  <c r="D109" i="6"/>
  <c r="D161" i="6"/>
  <c r="M154" i="6"/>
  <c r="M150" i="6"/>
  <c r="M142" i="6"/>
  <c r="M135" i="6"/>
  <c r="O116" i="6"/>
  <c r="N136" i="6"/>
  <c r="N138" i="6"/>
  <c r="C125" i="6"/>
  <c r="C73" i="6"/>
  <c r="O117" i="6"/>
  <c r="M123" i="6"/>
  <c r="N119" i="6"/>
  <c r="L115" i="6"/>
  <c r="P117" i="6"/>
  <c r="R117" i="6" s="1"/>
  <c r="L121" i="6"/>
  <c r="Q82" i="6"/>
  <c r="O135" i="6"/>
  <c r="O132" i="6"/>
  <c r="N123" i="6"/>
  <c r="N120" i="6"/>
  <c r="P154" i="6"/>
  <c r="P151" i="6"/>
  <c r="M136" i="6"/>
  <c r="F109" i="6"/>
  <c r="F161" i="6"/>
  <c r="L136" i="6"/>
  <c r="L132" i="6"/>
  <c r="M122" i="6"/>
  <c r="P115" i="6"/>
  <c r="N151" i="6"/>
  <c r="N150" i="6"/>
  <c r="N153" i="6"/>
  <c r="F73" i="6"/>
  <c r="F125" i="6"/>
  <c r="P131" i="6"/>
  <c r="C146" i="7"/>
  <c r="C147" i="7"/>
  <c r="D128" i="7"/>
  <c r="L135" i="6"/>
  <c r="M140" i="6"/>
  <c r="L142" i="6"/>
  <c r="O115" i="6"/>
  <c r="Q9" i="5"/>
  <c r="L151" i="6"/>
  <c r="O158" i="6"/>
  <c r="M153" i="6"/>
  <c r="M149" i="6"/>
  <c r="L133" i="6"/>
  <c r="L159" i="6"/>
  <c r="P153" i="6"/>
  <c r="P149" i="6"/>
  <c r="L141" i="6"/>
  <c r="P134" i="6"/>
  <c r="M152" i="6"/>
  <c r="P132" i="6"/>
  <c r="N139" i="6"/>
  <c r="N142" i="6"/>
  <c r="M121" i="6"/>
  <c r="L116" i="6"/>
  <c r="M114" i="6"/>
  <c r="L118" i="6"/>
  <c r="L114" i="6"/>
  <c r="L113" i="6"/>
  <c r="L123" i="6"/>
  <c r="Q78" i="6"/>
  <c r="O131" i="6"/>
  <c r="O136" i="6"/>
  <c r="L122" i="6"/>
  <c r="N122" i="6"/>
  <c r="M160" i="6"/>
  <c r="O159" i="6"/>
  <c r="L160" i="6"/>
  <c r="O134" i="6"/>
  <c r="C109" i="6"/>
  <c r="B161" i="6"/>
  <c r="P133" i="6"/>
  <c r="O121" i="6"/>
  <c r="P114" i="6"/>
  <c r="N156" i="6"/>
  <c r="N154" i="6"/>
  <c r="N155" i="6"/>
  <c r="Q65" i="6"/>
  <c r="O118" i="6"/>
  <c r="F143" i="6"/>
  <c r="F91" i="6"/>
  <c r="O155" i="6"/>
  <c r="N133" i="6"/>
  <c r="C128" i="7"/>
  <c r="P150" i="6"/>
  <c r="M124" i="6"/>
  <c r="K73" i="6"/>
  <c r="F56" i="4"/>
  <c r="K146" i="4"/>
  <c r="F110" i="4"/>
  <c r="L158" i="6"/>
  <c r="O150" i="6"/>
  <c r="M157" i="6"/>
  <c r="P152" i="6"/>
  <c r="M141" i="6"/>
  <c r="L157" i="6"/>
  <c r="L153" i="6"/>
  <c r="L149" i="6"/>
  <c r="M138" i="6"/>
  <c r="L134" i="6"/>
  <c r="M139" i="6"/>
  <c r="N141" i="6"/>
  <c r="M120" i="6"/>
  <c r="M115" i="6"/>
  <c r="M118" i="6"/>
  <c r="D91" i="6"/>
  <c r="D143" i="6"/>
  <c r="N117" i="6"/>
  <c r="N113" i="6"/>
  <c r="L117" i="6"/>
  <c r="O141" i="6"/>
  <c r="O133" i="6"/>
  <c r="O139" i="6"/>
  <c r="N121" i="6"/>
  <c r="N124" i="6"/>
  <c r="M156" i="6"/>
  <c r="O157" i="6"/>
  <c r="L139" i="6"/>
  <c r="L154" i="6"/>
  <c r="L138" i="6"/>
  <c r="N134" i="6"/>
  <c r="L140" i="6"/>
  <c r="M119" i="6"/>
  <c r="M113" i="6"/>
  <c r="N158" i="6"/>
  <c r="E161" i="6"/>
  <c r="N157" i="6"/>
  <c r="O114" i="6"/>
  <c r="M132" i="6"/>
  <c r="E39" i="7"/>
  <c r="D38" i="7"/>
  <c r="R117" i="7"/>
  <c r="Q117" i="7"/>
  <c r="P135" i="6"/>
  <c r="N116" i="6"/>
  <c r="O113" i="6"/>
  <c r="M116" i="6"/>
  <c r="H154" i="6"/>
  <c r="C161" i="6"/>
  <c r="C162" i="6" s="1"/>
  <c r="O149" i="6"/>
  <c r="B91" i="6"/>
  <c r="Q135" i="7"/>
  <c r="Q133" i="7"/>
  <c r="L145" i="7"/>
  <c r="O145" i="7"/>
  <c r="N145" i="7"/>
  <c r="Q136" i="7"/>
  <c r="R136" i="7"/>
  <c r="M145" i="7"/>
  <c r="R44" i="7"/>
  <c r="H152" i="7"/>
  <c r="Q44" i="7"/>
  <c r="Q45" i="7"/>
  <c r="H151" i="7"/>
  <c r="L37" i="7"/>
  <c r="M19" i="7"/>
  <c r="Q100" i="7"/>
  <c r="R100" i="7"/>
  <c r="E75" i="7"/>
  <c r="Q98" i="7"/>
  <c r="C93" i="7"/>
  <c r="Q10" i="7"/>
  <c r="R10" i="7"/>
  <c r="R62" i="7"/>
  <c r="Q62" i="7"/>
  <c r="O73" i="7"/>
  <c r="R43" i="7"/>
  <c r="Q43" i="7"/>
  <c r="L19" i="7"/>
  <c r="O91" i="7"/>
  <c r="N73" i="7"/>
  <c r="Q61" i="7"/>
  <c r="R61" i="7"/>
  <c r="M73" i="7"/>
  <c r="E57" i="7"/>
  <c r="E21" i="7"/>
  <c r="F21" i="7"/>
  <c r="F75" i="7"/>
  <c r="H154" i="7"/>
  <c r="F111" i="7"/>
  <c r="R82" i="7"/>
  <c r="Q82" i="7"/>
  <c r="Q46" i="7"/>
  <c r="R46" i="7"/>
  <c r="N109" i="7"/>
  <c r="K127" i="7"/>
  <c r="K449" i="7" s="1"/>
  <c r="L55" i="7"/>
  <c r="M37" i="7"/>
  <c r="E93" i="7"/>
  <c r="Q27" i="7"/>
  <c r="R27" i="7"/>
  <c r="N55" i="7"/>
  <c r="M55" i="7"/>
  <c r="O19" i="7"/>
  <c r="N19" i="7"/>
  <c r="Q80" i="7"/>
  <c r="H118" i="7"/>
  <c r="R97" i="7"/>
  <c r="Q97" i="7"/>
  <c r="R81" i="7"/>
  <c r="Q81" i="7"/>
  <c r="D93" i="7"/>
  <c r="R64" i="7"/>
  <c r="Q64" i="7"/>
  <c r="H153" i="7"/>
  <c r="K163" i="7"/>
  <c r="K56" i="7" s="1"/>
  <c r="C75" i="7"/>
  <c r="C39" i="7"/>
  <c r="R28" i="7"/>
  <c r="Q28" i="7"/>
  <c r="D21" i="7"/>
  <c r="R26" i="7"/>
  <c r="Q26" i="7"/>
  <c r="N37" i="7"/>
  <c r="O37" i="7"/>
  <c r="C21" i="7"/>
  <c r="R79" i="7"/>
  <c r="Q79" i="7"/>
  <c r="O55" i="7"/>
  <c r="R99" i="7"/>
  <c r="Q99" i="7"/>
  <c r="D111" i="7"/>
  <c r="L109" i="7"/>
  <c r="F93" i="7"/>
  <c r="C164" i="7"/>
  <c r="C111" i="7"/>
  <c r="M109" i="7"/>
  <c r="D39" i="7"/>
  <c r="O109" i="7"/>
  <c r="E164" i="7"/>
  <c r="E111" i="7"/>
  <c r="L91" i="7"/>
  <c r="R7" i="7"/>
  <c r="Q7" i="7"/>
  <c r="N91" i="7"/>
  <c r="R9" i="7"/>
  <c r="Q9" i="7"/>
  <c r="M91" i="7"/>
  <c r="R63" i="7"/>
  <c r="Q63" i="7"/>
  <c r="L73" i="7"/>
  <c r="D75" i="7"/>
  <c r="Q25" i="7"/>
  <c r="R113" i="6"/>
  <c r="M108" i="6"/>
  <c r="O108" i="6"/>
  <c r="Q97" i="6"/>
  <c r="M90" i="6"/>
  <c r="L90" i="6"/>
  <c r="L92" i="6" s="1"/>
  <c r="M72" i="6"/>
  <c r="O72" i="6"/>
  <c r="E109" i="6"/>
  <c r="C74" i="6"/>
  <c r="P72" i="6"/>
  <c r="R72" i="6" s="1"/>
  <c r="Q60" i="6"/>
  <c r="R60" i="6"/>
  <c r="E74" i="6"/>
  <c r="R96" i="6"/>
  <c r="Q96" i="6"/>
  <c r="Q81" i="6"/>
  <c r="R81" i="6"/>
  <c r="R79" i="6"/>
  <c r="Q79" i="6"/>
  <c r="R101" i="6"/>
  <c r="Q101" i="6"/>
  <c r="Q99" i="6"/>
  <c r="R99" i="6"/>
  <c r="L108" i="6"/>
  <c r="L109" i="6" s="1"/>
  <c r="N90" i="6"/>
  <c r="D92" i="6"/>
  <c r="L72" i="6"/>
  <c r="O90" i="6"/>
  <c r="R98" i="6"/>
  <c r="Q98" i="6"/>
  <c r="N108" i="6"/>
  <c r="F74" i="6"/>
  <c r="Q63" i="6"/>
  <c r="R63" i="6"/>
  <c r="Q80" i="6"/>
  <c r="R80" i="6"/>
  <c r="Q61" i="6"/>
  <c r="R61" i="6"/>
  <c r="R100" i="6"/>
  <c r="Q100" i="6"/>
  <c r="Q64" i="6"/>
  <c r="R64" i="6"/>
  <c r="C92" i="6"/>
  <c r="R83" i="6"/>
  <c r="Q83" i="6"/>
  <c r="E92" i="6"/>
  <c r="D74" i="6"/>
  <c r="N72" i="6"/>
  <c r="R62" i="6"/>
  <c r="Q62" i="6"/>
  <c r="F92" i="6"/>
  <c r="K20" i="6"/>
  <c r="Q44" i="6"/>
  <c r="Q118" i="3"/>
  <c r="Q28" i="6"/>
  <c r="Q7" i="6"/>
  <c r="K92" i="3"/>
  <c r="N37" i="4"/>
  <c r="F111" i="4"/>
  <c r="Q25" i="5"/>
  <c r="D20" i="6"/>
  <c r="K92" i="4"/>
  <c r="H10" i="1"/>
  <c r="J25" i="10" s="1"/>
  <c r="F74" i="3"/>
  <c r="C57" i="4"/>
  <c r="Q62" i="5"/>
  <c r="E56" i="6"/>
  <c r="K38" i="4"/>
  <c r="P73" i="5"/>
  <c r="R73" i="5" s="1"/>
  <c r="D21" i="6"/>
  <c r="F56" i="6"/>
  <c r="C56" i="6"/>
  <c r="L55" i="6"/>
  <c r="L56" i="6" s="1"/>
  <c r="B20" i="6"/>
  <c r="B38" i="6"/>
  <c r="Q63" i="2"/>
  <c r="R63" i="2"/>
  <c r="Q8" i="3"/>
  <c r="Q81" i="3"/>
  <c r="K128" i="4"/>
  <c r="D75" i="2"/>
  <c r="K56" i="4"/>
  <c r="L91" i="3"/>
  <c r="Q66" i="5"/>
  <c r="R66" i="5"/>
  <c r="Q65" i="2"/>
  <c r="R65" i="2"/>
  <c r="K74" i="4"/>
  <c r="H28" i="2"/>
  <c r="L40" i="10" s="1"/>
  <c r="H26" i="1"/>
  <c r="L23" i="10" s="1"/>
  <c r="H28" i="1"/>
  <c r="L25" i="10" s="1"/>
  <c r="H30" i="1"/>
  <c r="L27" i="10" s="1"/>
  <c r="H63" i="1"/>
  <c r="N9" i="10" s="1"/>
  <c r="H65" i="1"/>
  <c r="N11" i="10" s="1"/>
  <c r="M35" i="2"/>
  <c r="Q62" i="2"/>
  <c r="R62" i="2"/>
  <c r="Q152" i="3"/>
  <c r="N145" i="3"/>
  <c r="L127" i="3"/>
  <c r="L129" i="3" s="1"/>
  <c r="Q98" i="3"/>
  <c r="D147" i="3"/>
  <c r="Q80" i="3"/>
  <c r="D164" i="4"/>
  <c r="O37" i="4"/>
  <c r="Q37" i="4" s="1"/>
  <c r="Q46" i="5"/>
  <c r="Q30" i="5"/>
  <c r="O37" i="6"/>
  <c r="N37" i="6"/>
  <c r="M19" i="6"/>
  <c r="L19" i="6"/>
  <c r="L21" i="6" s="1"/>
  <c r="R45" i="6"/>
  <c r="Q45" i="6"/>
  <c r="O55" i="6"/>
  <c r="M55" i="6"/>
  <c r="Q30" i="6"/>
  <c r="R30" i="6"/>
  <c r="Q43" i="6"/>
  <c r="D56" i="6"/>
  <c r="R12" i="6"/>
  <c r="Q12" i="6"/>
  <c r="E21" i="6"/>
  <c r="E20" i="6"/>
  <c r="R8" i="6"/>
  <c r="Q8" i="6"/>
  <c r="P19" i="6"/>
  <c r="R19" i="6" s="1"/>
  <c r="R47" i="6"/>
  <c r="Q47" i="6"/>
  <c r="P55" i="6"/>
  <c r="R55" i="6" s="1"/>
  <c r="C21" i="6"/>
  <c r="C20" i="6"/>
  <c r="Q10" i="6"/>
  <c r="R10" i="6"/>
  <c r="R48" i="6"/>
  <c r="Q48" i="6"/>
  <c r="P37" i="6"/>
  <c r="R37" i="6" s="1"/>
  <c r="R25" i="6"/>
  <c r="Q25" i="6"/>
  <c r="C39" i="6"/>
  <c r="C38" i="6"/>
  <c r="M37" i="6"/>
  <c r="D38" i="6"/>
  <c r="D39" i="6"/>
  <c r="N19" i="6"/>
  <c r="R11" i="6"/>
  <c r="Q11" i="6"/>
  <c r="R9" i="6"/>
  <c r="Q9" i="6"/>
  <c r="F21" i="6"/>
  <c r="F20" i="6"/>
  <c r="R27" i="6"/>
  <c r="Q27" i="6"/>
  <c r="Q46" i="6"/>
  <c r="R46" i="6"/>
  <c r="E39" i="6"/>
  <c r="E38" i="6"/>
  <c r="Q26" i="6"/>
  <c r="R26" i="6"/>
  <c r="R29" i="6"/>
  <c r="Q29" i="6"/>
  <c r="L37" i="6"/>
  <c r="N55" i="6"/>
  <c r="O19" i="6"/>
  <c r="F39" i="6"/>
  <c r="F38" i="6"/>
  <c r="K56" i="5"/>
  <c r="B20" i="5"/>
  <c r="Q47" i="5"/>
  <c r="D74" i="5"/>
  <c r="R25" i="5"/>
  <c r="Q29" i="5"/>
  <c r="D39" i="5"/>
  <c r="B56" i="5"/>
  <c r="Q27" i="5"/>
  <c r="R7" i="5"/>
  <c r="P19" i="5"/>
  <c r="R19" i="5" s="1"/>
  <c r="Q28" i="5"/>
  <c r="R8" i="5"/>
  <c r="Q8" i="5"/>
  <c r="L73" i="5"/>
  <c r="L74" i="5" s="1"/>
  <c r="Q10" i="5"/>
  <c r="O37" i="5"/>
  <c r="K20" i="5"/>
  <c r="Q48" i="5"/>
  <c r="R48" i="5"/>
  <c r="M73" i="5"/>
  <c r="Q44" i="5"/>
  <c r="P55" i="5"/>
  <c r="R55" i="5" s="1"/>
  <c r="R12" i="5"/>
  <c r="Q12" i="5"/>
  <c r="L37" i="5"/>
  <c r="M19" i="5"/>
  <c r="N19" i="5"/>
  <c r="D38" i="5"/>
  <c r="O73" i="5"/>
  <c r="Q61" i="5"/>
  <c r="N55" i="5"/>
  <c r="F21" i="5"/>
  <c r="F20" i="5"/>
  <c r="M55" i="5"/>
  <c r="C21" i="5"/>
  <c r="C20" i="5"/>
  <c r="Q7" i="5"/>
  <c r="O19" i="5"/>
  <c r="F39" i="5"/>
  <c r="F38" i="5"/>
  <c r="E20" i="5"/>
  <c r="E21" i="5"/>
  <c r="D56" i="5"/>
  <c r="D21" i="5"/>
  <c r="C57" i="5"/>
  <c r="C56" i="5"/>
  <c r="O55" i="5"/>
  <c r="C38" i="5"/>
  <c r="C39" i="5"/>
  <c r="M37" i="5"/>
  <c r="F74" i="5"/>
  <c r="N73" i="5"/>
  <c r="E74" i="5"/>
  <c r="D57" i="5"/>
  <c r="N37" i="5"/>
  <c r="L19" i="5"/>
  <c r="E39" i="5"/>
  <c r="E38" i="5"/>
  <c r="L55" i="5"/>
  <c r="F56" i="5"/>
  <c r="D20" i="5"/>
  <c r="C110" i="4"/>
  <c r="M145" i="4"/>
  <c r="N127" i="4"/>
  <c r="O109" i="4"/>
  <c r="M109" i="4"/>
  <c r="Q81" i="4"/>
  <c r="L91" i="4"/>
  <c r="L93" i="4" s="1"/>
  <c r="E75" i="4"/>
  <c r="O73" i="4"/>
  <c r="M73" i="4"/>
  <c r="O55" i="4"/>
  <c r="Q44" i="4"/>
  <c r="L37" i="4"/>
  <c r="L39" i="4" s="1"/>
  <c r="M19" i="4"/>
  <c r="E20" i="4"/>
  <c r="O163" i="4"/>
  <c r="C129" i="4"/>
  <c r="C128" i="4"/>
  <c r="M163" i="4"/>
  <c r="E129" i="4"/>
  <c r="E128" i="4"/>
  <c r="R116" i="4"/>
  <c r="Q116" i="4"/>
  <c r="D111" i="4"/>
  <c r="D110" i="4"/>
  <c r="Q79" i="4"/>
  <c r="P91" i="4"/>
  <c r="R79" i="4"/>
  <c r="C75" i="4"/>
  <c r="C74" i="4"/>
  <c r="L55" i="4"/>
  <c r="D39" i="4"/>
  <c r="D38" i="4"/>
  <c r="F20" i="4"/>
  <c r="F21" i="4"/>
  <c r="N91" i="4"/>
  <c r="E38" i="4"/>
  <c r="M55" i="4"/>
  <c r="D20" i="4"/>
  <c r="D21" i="4"/>
  <c r="E92" i="4"/>
  <c r="F147" i="4"/>
  <c r="F146" i="4"/>
  <c r="Q137" i="4"/>
  <c r="R137" i="4"/>
  <c r="Q118" i="4"/>
  <c r="R118" i="4"/>
  <c r="M127" i="4"/>
  <c r="E147" i="4"/>
  <c r="E146" i="4"/>
  <c r="R134" i="4"/>
  <c r="Q134" i="4"/>
  <c r="P127" i="4"/>
  <c r="R115" i="4"/>
  <c r="Q115" i="4"/>
  <c r="D147" i="4"/>
  <c r="D146" i="4"/>
  <c r="R101" i="4"/>
  <c r="Q101" i="4"/>
  <c r="R97" i="4"/>
  <c r="Q97" i="4"/>
  <c r="P109" i="4"/>
  <c r="O91" i="4"/>
  <c r="D93" i="4"/>
  <c r="D92" i="4"/>
  <c r="Q46" i="4"/>
  <c r="R46" i="4"/>
  <c r="Q29" i="4"/>
  <c r="R29" i="4"/>
  <c r="Q98" i="4"/>
  <c r="R63" i="4"/>
  <c r="Q63" i="4"/>
  <c r="L73" i="4"/>
  <c r="C39" i="4"/>
  <c r="C38" i="4"/>
  <c r="R26" i="4"/>
  <c r="Q26" i="4"/>
  <c r="Q62" i="4"/>
  <c r="Q25" i="4"/>
  <c r="M37" i="4"/>
  <c r="R28" i="4"/>
  <c r="Q28" i="4"/>
  <c r="Q8" i="4"/>
  <c r="R8" i="4"/>
  <c r="R10" i="4"/>
  <c r="Q10" i="4"/>
  <c r="E21" i="4"/>
  <c r="D74" i="4"/>
  <c r="D75" i="4"/>
  <c r="P73" i="4"/>
  <c r="R61" i="4"/>
  <c r="Q61" i="4"/>
  <c r="D57" i="4"/>
  <c r="D56" i="4"/>
  <c r="P19" i="4"/>
  <c r="R7" i="4"/>
  <c r="Q7" i="4"/>
  <c r="C21" i="4"/>
  <c r="C20" i="4"/>
  <c r="E111" i="4"/>
  <c r="E110" i="4"/>
  <c r="E57" i="4"/>
  <c r="E56" i="4"/>
  <c r="F57" i="4"/>
  <c r="N19" i="4"/>
  <c r="L163" i="4"/>
  <c r="L164" i="4" s="1"/>
  <c r="R153" i="4"/>
  <c r="Q153" i="4"/>
  <c r="F129" i="4"/>
  <c r="F128" i="4"/>
  <c r="R119" i="4"/>
  <c r="Q119" i="4"/>
  <c r="R154" i="4"/>
  <c r="Q154" i="4"/>
  <c r="E164" i="4"/>
  <c r="E74" i="4"/>
  <c r="Q152" i="4"/>
  <c r="R152" i="4"/>
  <c r="Q133" i="4"/>
  <c r="P145" i="4"/>
  <c r="R133" i="4"/>
  <c r="L127" i="4"/>
  <c r="N145" i="4"/>
  <c r="O127" i="4"/>
  <c r="D129" i="4"/>
  <c r="L109" i="4"/>
  <c r="F75" i="4"/>
  <c r="F74" i="4"/>
  <c r="M91" i="4"/>
  <c r="N73" i="4"/>
  <c r="P163" i="4"/>
  <c r="R163" i="4" s="1"/>
  <c r="R151" i="4"/>
  <c r="Q151" i="4"/>
  <c r="L145" i="4"/>
  <c r="N163" i="4"/>
  <c r="O145" i="4"/>
  <c r="R135" i="4"/>
  <c r="Q135" i="4"/>
  <c r="F164" i="4"/>
  <c r="C146" i="4"/>
  <c r="D128" i="4"/>
  <c r="Q100" i="4"/>
  <c r="R100" i="4"/>
  <c r="Q83" i="4"/>
  <c r="R83" i="4"/>
  <c r="C93" i="4"/>
  <c r="C92" i="4"/>
  <c r="R80" i="4"/>
  <c r="Q80" i="4"/>
  <c r="R65" i="4"/>
  <c r="Q65" i="4"/>
  <c r="R47" i="4"/>
  <c r="Q47" i="4"/>
  <c r="R43" i="4"/>
  <c r="Q43" i="4"/>
  <c r="P55" i="4"/>
  <c r="L19" i="4"/>
  <c r="N109" i="4"/>
  <c r="N55" i="4"/>
  <c r="O19" i="4"/>
  <c r="R9" i="4"/>
  <c r="Q9" i="4"/>
  <c r="E93" i="4"/>
  <c r="C56" i="4"/>
  <c r="E39" i="4"/>
  <c r="K20" i="3"/>
  <c r="Q156" i="3"/>
  <c r="D128" i="3"/>
  <c r="E164" i="3"/>
  <c r="L145" i="3"/>
  <c r="L147" i="3" s="1"/>
  <c r="M145" i="3"/>
  <c r="N127" i="3"/>
  <c r="M127" i="3"/>
  <c r="O127" i="3"/>
  <c r="L109" i="3"/>
  <c r="L111" i="3" s="1"/>
  <c r="O91" i="3"/>
  <c r="N91" i="3"/>
  <c r="F147" i="3"/>
  <c r="F146" i="3"/>
  <c r="R115" i="3"/>
  <c r="P127" i="3"/>
  <c r="R127" i="3" s="1"/>
  <c r="Q115" i="3"/>
  <c r="Q99" i="3"/>
  <c r="R99" i="3"/>
  <c r="F110" i="3"/>
  <c r="F111" i="3"/>
  <c r="Q134" i="3"/>
  <c r="R134" i="3"/>
  <c r="R101" i="3"/>
  <c r="Q101" i="3"/>
  <c r="M91" i="3"/>
  <c r="C110" i="3"/>
  <c r="M163" i="3"/>
  <c r="L163" i="3"/>
  <c r="D38" i="3"/>
  <c r="D164" i="3"/>
  <c r="R119" i="3"/>
  <c r="Q119" i="3"/>
  <c r="P91" i="3"/>
  <c r="R91" i="3" s="1"/>
  <c r="R79" i="3"/>
  <c r="Q79" i="3"/>
  <c r="M109" i="3"/>
  <c r="R136" i="3"/>
  <c r="Q136" i="3"/>
  <c r="Q138" i="3"/>
  <c r="R138" i="3"/>
  <c r="E129" i="3"/>
  <c r="E128" i="3"/>
  <c r="Q100" i="3"/>
  <c r="R100" i="3"/>
  <c r="C92" i="3"/>
  <c r="D110" i="3"/>
  <c r="Q120" i="3"/>
  <c r="R120" i="3"/>
  <c r="F93" i="3"/>
  <c r="F92" i="3"/>
  <c r="R97" i="3"/>
  <c r="P109" i="3"/>
  <c r="R109" i="3" s="1"/>
  <c r="Q97" i="3"/>
  <c r="K56" i="3"/>
  <c r="O145" i="3"/>
  <c r="D146" i="3"/>
  <c r="Q117" i="3"/>
  <c r="R117" i="3"/>
  <c r="O109" i="3"/>
  <c r="P145" i="3"/>
  <c r="R145" i="3" s="1"/>
  <c r="R133" i="3"/>
  <c r="Q133" i="3"/>
  <c r="K128" i="3"/>
  <c r="E93" i="3"/>
  <c r="E92" i="3"/>
  <c r="C93" i="3"/>
  <c r="E110" i="3"/>
  <c r="K110" i="3"/>
  <c r="Q116" i="3"/>
  <c r="R116" i="3"/>
  <c r="C128" i="3"/>
  <c r="C129" i="3"/>
  <c r="Q84" i="3"/>
  <c r="R84" i="3"/>
  <c r="R135" i="3"/>
  <c r="Q135" i="3"/>
  <c r="R137" i="3"/>
  <c r="Q137" i="3"/>
  <c r="C147" i="3"/>
  <c r="C146" i="3"/>
  <c r="F129" i="3"/>
  <c r="F128" i="3"/>
  <c r="R102" i="3"/>
  <c r="Q102" i="3"/>
  <c r="N109" i="3"/>
  <c r="K38" i="3"/>
  <c r="R82" i="3"/>
  <c r="Q82" i="3"/>
  <c r="D92" i="3"/>
  <c r="O73" i="3"/>
  <c r="O55" i="3"/>
  <c r="N55" i="3"/>
  <c r="L37" i="3"/>
  <c r="O19" i="3"/>
  <c r="N19" i="3"/>
  <c r="L19" i="3"/>
  <c r="L21" i="3" s="1"/>
  <c r="D21" i="3"/>
  <c r="D20" i="3"/>
  <c r="P73" i="3"/>
  <c r="R73" i="3" s="1"/>
  <c r="R61" i="3"/>
  <c r="Q61" i="3"/>
  <c r="Q153" i="3"/>
  <c r="R153" i="3"/>
  <c r="R63" i="3"/>
  <c r="Q63" i="3"/>
  <c r="Q28" i="3"/>
  <c r="R28" i="3"/>
  <c r="M55" i="3"/>
  <c r="O163" i="3"/>
  <c r="D75" i="3"/>
  <c r="D74" i="3"/>
  <c r="N163" i="3"/>
  <c r="Q9" i="3"/>
  <c r="Q48" i="3"/>
  <c r="R48" i="3"/>
  <c r="R29" i="3"/>
  <c r="Q29" i="3"/>
  <c r="Q45" i="3"/>
  <c r="R45" i="3"/>
  <c r="Q154" i="3"/>
  <c r="R154" i="3"/>
  <c r="Q65" i="3"/>
  <c r="R65" i="3"/>
  <c r="Q62" i="3"/>
  <c r="R62" i="3"/>
  <c r="R155" i="3"/>
  <c r="Q155" i="3"/>
  <c r="R46" i="3"/>
  <c r="Q46" i="3"/>
  <c r="R10" i="3"/>
  <c r="Q10" i="3"/>
  <c r="M19" i="3"/>
  <c r="F164" i="3"/>
  <c r="R26" i="3"/>
  <c r="Q26" i="3"/>
  <c r="E39" i="3"/>
  <c r="E38" i="3"/>
  <c r="E56" i="3"/>
  <c r="E57" i="3"/>
  <c r="P163" i="3"/>
  <c r="R163" i="3" s="1"/>
  <c r="N73" i="3"/>
  <c r="R43" i="3"/>
  <c r="P55" i="3"/>
  <c r="R55" i="3" s="1"/>
  <c r="Q43" i="3"/>
  <c r="F38" i="3"/>
  <c r="F39" i="3"/>
  <c r="C74" i="3"/>
  <c r="F20" i="3"/>
  <c r="C38" i="3"/>
  <c r="P37" i="3"/>
  <c r="R37" i="3" s="1"/>
  <c r="C20" i="3"/>
  <c r="F57" i="3"/>
  <c r="F56" i="3"/>
  <c r="E74" i="3"/>
  <c r="E75" i="3"/>
  <c r="Q64" i="3"/>
  <c r="R64" i="3"/>
  <c r="L73" i="3"/>
  <c r="Q44" i="3"/>
  <c r="R44" i="3"/>
  <c r="C56" i="3"/>
  <c r="C57" i="3"/>
  <c r="L55" i="3"/>
  <c r="M37" i="3"/>
  <c r="D57" i="3"/>
  <c r="D56" i="3"/>
  <c r="Q27" i="3"/>
  <c r="R27" i="3"/>
  <c r="R12" i="3"/>
  <c r="Q12" i="3"/>
  <c r="Q11" i="3"/>
  <c r="R11" i="3"/>
  <c r="M73" i="3"/>
  <c r="R30" i="3"/>
  <c r="Q30" i="3"/>
  <c r="N37" i="3"/>
  <c r="E20" i="3"/>
  <c r="E21" i="3"/>
  <c r="Q151" i="3"/>
  <c r="R47" i="3"/>
  <c r="Q47" i="3"/>
  <c r="O37" i="3"/>
  <c r="C75" i="3"/>
  <c r="F21" i="3"/>
  <c r="P19" i="3"/>
  <c r="R19" i="3" s="1"/>
  <c r="C39" i="3"/>
  <c r="F75" i="3"/>
  <c r="Q25" i="3"/>
  <c r="C21" i="3"/>
  <c r="N79" i="2"/>
  <c r="H84" i="2"/>
  <c r="O73" i="2"/>
  <c r="C75" i="2"/>
  <c r="O16" i="2"/>
  <c r="H12" i="2"/>
  <c r="J42" i="10" s="1"/>
  <c r="H10" i="2"/>
  <c r="J40" i="10" s="1"/>
  <c r="N30" i="2"/>
  <c r="M73" i="2"/>
  <c r="P73" i="2"/>
  <c r="R73" i="2" s="1"/>
  <c r="Q61" i="2"/>
  <c r="E75" i="2"/>
  <c r="M79" i="2"/>
  <c r="B37" i="2"/>
  <c r="N73" i="2"/>
  <c r="F75" i="2"/>
  <c r="L73" i="2"/>
  <c r="L36" i="2"/>
  <c r="K91" i="2"/>
  <c r="K74" i="2" s="1"/>
  <c r="M81" i="2"/>
  <c r="H82" i="2"/>
  <c r="M90" i="2"/>
  <c r="B19" i="2"/>
  <c r="M12" i="2"/>
  <c r="L29" i="2"/>
  <c r="P27" i="2"/>
  <c r="R27" i="2" s="1"/>
  <c r="C19" i="2"/>
  <c r="C21" i="2" s="1"/>
  <c r="C91" i="2"/>
  <c r="C74" i="2" s="1"/>
  <c r="P84" i="2"/>
  <c r="R84" i="2" s="1"/>
  <c r="H80" i="2"/>
  <c r="D91" i="2"/>
  <c r="D74" i="2" s="1"/>
  <c r="M26" i="2"/>
  <c r="H27" i="2"/>
  <c r="L39" i="10" s="1"/>
  <c r="L35" i="2"/>
  <c r="M30" i="2"/>
  <c r="D37" i="2"/>
  <c r="H7" i="2"/>
  <c r="J37" i="10" s="1"/>
  <c r="N17" i="2"/>
  <c r="M13" i="2"/>
  <c r="M16" i="2"/>
  <c r="O7" i="2"/>
  <c r="M8" i="2"/>
  <c r="O11" i="2"/>
  <c r="O9" i="2"/>
  <c r="O14" i="2"/>
  <c r="Q14" i="2" s="1"/>
  <c r="F19" i="2"/>
  <c r="H9" i="2"/>
  <c r="J39" i="10" s="1"/>
  <c r="M15" i="2"/>
  <c r="N35" i="2"/>
  <c r="N33" i="2"/>
  <c r="L15" i="2"/>
  <c r="L13" i="2"/>
  <c r="L12" i="2"/>
  <c r="L10" i="2"/>
  <c r="L8" i="2"/>
  <c r="L16" i="2"/>
  <c r="L14" i="2"/>
  <c r="L11" i="2"/>
  <c r="L9" i="2"/>
  <c r="P12" i="2"/>
  <c r="R12" i="2" s="1"/>
  <c r="P10" i="2"/>
  <c r="R10" i="2" s="1"/>
  <c r="P8" i="2"/>
  <c r="R8" i="2" s="1"/>
  <c r="P11" i="2"/>
  <c r="R11" i="2" s="1"/>
  <c r="P9" i="2"/>
  <c r="R9" i="2" s="1"/>
  <c r="H8" i="2"/>
  <c r="J38" i="10" s="1"/>
  <c r="M10" i="2"/>
  <c r="N18" i="2"/>
  <c r="N16" i="2"/>
  <c r="N14" i="2"/>
  <c r="N11" i="2"/>
  <c r="N9" i="2"/>
  <c r="N7" i="2"/>
  <c r="E19" i="2"/>
  <c r="N15" i="2"/>
  <c r="N13" i="2"/>
  <c r="N12" i="2"/>
  <c r="N10" i="2"/>
  <c r="N8" i="2"/>
  <c r="K19" i="2"/>
  <c r="L18" i="2"/>
  <c r="H29" i="2"/>
  <c r="L41" i="10" s="1"/>
  <c r="P25" i="2"/>
  <c r="R25" i="2" s="1"/>
  <c r="O36" i="2"/>
  <c r="O34" i="2"/>
  <c r="O32" i="2"/>
  <c r="Q32" i="2" s="1"/>
  <c r="O29" i="2"/>
  <c r="N31" i="2"/>
  <c r="O84" i="2"/>
  <c r="L85" i="2"/>
  <c r="M86" i="2"/>
  <c r="L87" i="2"/>
  <c r="M88" i="2"/>
  <c r="L89" i="2"/>
  <c r="L7" i="2"/>
  <c r="O17" i="2"/>
  <c r="M18" i="2"/>
  <c r="N36" i="2"/>
  <c r="N34" i="2"/>
  <c r="N32" i="2"/>
  <c r="N29" i="2"/>
  <c r="N27" i="2"/>
  <c r="N25" i="2"/>
  <c r="L25" i="2"/>
  <c r="L30" i="2"/>
  <c r="L28" i="2"/>
  <c r="L26" i="2"/>
  <c r="P30" i="2"/>
  <c r="R30" i="2" s="1"/>
  <c r="P28" i="2"/>
  <c r="R28" i="2" s="1"/>
  <c r="P26" i="2"/>
  <c r="R26" i="2" s="1"/>
  <c r="N26" i="2"/>
  <c r="M28" i="2"/>
  <c r="P29" i="2"/>
  <c r="R29" i="2" s="1"/>
  <c r="N53" i="2"/>
  <c r="N51" i="2"/>
  <c r="N49" i="2"/>
  <c r="N48" i="2"/>
  <c r="N46" i="2"/>
  <c r="N44" i="2"/>
  <c r="K55" i="2"/>
  <c r="H44" i="2"/>
  <c r="N38" i="10" s="1"/>
  <c r="P44" i="2"/>
  <c r="R44" i="2" s="1"/>
  <c r="M46" i="2"/>
  <c r="D55" i="2"/>
  <c r="M89" i="2"/>
  <c r="M87" i="2"/>
  <c r="M85" i="2"/>
  <c r="M84" i="2"/>
  <c r="M82" i="2"/>
  <c r="M80" i="2"/>
  <c r="H79" i="2"/>
  <c r="N87" i="2"/>
  <c r="N85" i="2"/>
  <c r="N84" i="2"/>
  <c r="N82" i="2"/>
  <c r="N80" i="2"/>
  <c r="L80" i="2"/>
  <c r="N81" i="2"/>
  <c r="M83" i="2"/>
  <c r="O85" i="2"/>
  <c r="Q85" i="2" s="1"/>
  <c r="N86" i="2"/>
  <c r="O87" i="2"/>
  <c r="N88" i="2"/>
  <c r="O89" i="2"/>
  <c r="N90" i="2"/>
  <c r="L17" i="2"/>
  <c r="M7" i="2"/>
  <c r="O8" i="2"/>
  <c r="M9" i="2"/>
  <c r="O10" i="2"/>
  <c r="M11" i="2"/>
  <c r="O12" i="2"/>
  <c r="O13" i="2"/>
  <c r="M14" i="2"/>
  <c r="O15" i="2"/>
  <c r="O18" i="2"/>
  <c r="H25" i="2"/>
  <c r="L37" i="10" s="1"/>
  <c r="O35" i="2"/>
  <c r="O33" i="2"/>
  <c r="O31" i="2"/>
  <c r="O30" i="2"/>
  <c r="O28" i="2"/>
  <c r="O26" i="2"/>
  <c r="O25" i="2"/>
  <c r="H26" i="2"/>
  <c r="L38" i="10" s="1"/>
  <c r="L27" i="2"/>
  <c r="N28" i="2"/>
  <c r="E37" i="2"/>
  <c r="B55" i="2"/>
  <c r="C57" i="2" s="1"/>
  <c r="O53" i="2"/>
  <c r="N43" i="2"/>
  <c r="H46" i="2"/>
  <c r="N40" i="10" s="1"/>
  <c r="P46" i="2"/>
  <c r="R46" i="2" s="1"/>
  <c r="E55" i="2"/>
  <c r="N89" i="2"/>
  <c r="O80" i="2"/>
  <c r="L82" i="2"/>
  <c r="N83" i="2"/>
  <c r="M54" i="2"/>
  <c r="M52" i="2"/>
  <c r="M50" i="2"/>
  <c r="M47" i="2"/>
  <c r="M45" i="2"/>
  <c r="M43" i="2"/>
  <c r="O49" i="2"/>
  <c r="Q49" i="2" s="1"/>
  <c r="O48" i="2"/>
  <c r="O46" i="2"/>
  <c r="O44" i="2"/>
  <c r="M44" i="2"/>
  <c r="O45" i="2"/>
  <c r="M49" i="2"/>
  <c r="O50" i="2"/>
  <c r="Q50" i="2" s="1"/>
  <c r="M51" i="2"/>
  <c r="O52" i="2"/>
  <c r="M53" i="2"/>
  <c r="O54" i="2"/>
  <c r="L90" i="2"/>
  <c r="L88" i="2"/>
  <c r="L86" i="2"/>
  <c r="L83" i="2"/>
  <c r="L81" i="2"/>
  <c r="L79" i="2"/>
  <c r="P83" i="2"/>
  <c r="R83" i="2" s="1"/>
  <c r="P81" i="2"/>
  <c r="R81" i="2" s="1"/>
  <c r="P79" i="2"/>
  <c r="R79" i="2" s="1"/>
  <c r="P82" i="2"/>
  <c r="R82" i="2" s="1"/>
  <c r="D19" i="2"/>
  <c r="M17" i="2"/>
  <c r="O27" i="2"/>
  <c r="M31" i="2"/>
  <c r="L32" i="2"/>
  <c r="M33" i="2"/>
  <c r="L34" i="2"/>
  <c r="F37" i="2"/>
  <c r="Q47" i="2"/>
  <c r="P48" i="2"/>
  <c r="L49" i="2"/>
  <c r="N50" i="2"/>
  <c r="L51" i="2"/>
  <c r="N52" i="2"/>
  <c r="B91" i="2"/>
  <c r="F91" i="2"/>
  <c r="P80" i="2"/>
  <c r="R80" i="2" s="1"/>
  <c r="O82" i="2"/>
  <c r="L84" i="2"/>
  <c r="M25" i="2"/>
  <c r="M27" i="2"/>
  <c r="M29" i="2"/>
  <c r="M32" i="2"/>
  <c r="M34" i="2"/>
  <c r="M36" i="2"/>
  <c r="C37" i="2"/>
  <c r="L43" i="2"/>
  <c r="P43" i="2"/>
  <c r="R43" i="2" s="1"/>
  <c r="L45" i="2"/>
  <c r="P45" i="2"/>
  <c r="L47" i="2"/>
  <c r="L50" i="2"/>
  <c r="L52" i="2"/>
  <c r="L54" i="2"/>
  <c r="F55" i="2"/>
  <c r="O79" i="2"/>
  <c r="O81" i="2"/>
  <c r="O83" i="2"/>
  <c r="O86" i="2"/>
  <c r="Q86" i="2" s="1"/>
  <c r="O88" i="2"/>
  <c r="O90" i="2"/>
  <c r="E91" i="2"/>
  <c r="E74" i="2" s="1"/>
  <c r="L31" i="2"/>
  <c r="L33" i="2"/>
  <c r="O51" i="2"/>
  <c r="H66" i="1"/>
  <c r="N12" i="10" s="1"/>
  <c r="D73" i="1"/>
  <c r="L62" i="1"/>
  <c r="P62" i="1"/>
  <c r="R62" i="1" s="1"/>
  <c r="N64" i="1"/>
  <c r="K37" i="1"/>
  <c r="K55" i="1"/>
  <c r="K73" i="1"/>
  <c r="H48" i="1"/>
  <c r="N27" i="10" s="1"/>
  <c r="N48" i="1"/>
  <c r="H44" i="1"/>
  <c r="N23" i="10" s="1"/>
  <c r="H46" i="1"/>
  <c r="N25" i="10" s="1"/>
  <c r="L7" i="1"/>
  <c r="H9" i="1"/>
  <c r="J24" i="10" s="1"/>
  <c r="L36" i="1"/>
  <c r="P26" i="1"/>
  <c r="R26" i="1" s="1"/>
  <c r="H47" i="1"/>
  <c r="N26" i="10" s="1"/>
  <c r="M29" i="1"/>
  <c r="H12" i="1"/>
  <c r="J27" i="10" s="1"/>
  <c r="H8" i="1"/>
  <c r="J23" i="10" s="1"/>
  <c r="N36" i="1"/>
  <c r="L65" i="1"/>
  <c r="C73" i="1"/>
  <c r="L66" i="1"/>
  <c r="P66" i="1"/>
  <c r="R66" i="1" s="1"/>
  <c r="E73" i="1"/>
  <c r="E74" i="1" s="1"/>
  <c r="N26" i="1"/>
  <c r="N32" i="1"/>
  <c r="B19" i="1"/>
  <c r="P7" i="1"/>
  <c r="R7" i="1" s="1"/>
  <c r="L11" i="1"/>
  <c r="N8" i="1"/>
  <c r="P30" i="1"/>
  <c r="R30" i="1" s="1"/>
  <c r="N35" i="1"/>
  <c r="N31" i="1"/>
  <c r="N46" i="1"/>
  <c r="L47" i="1"/>
  <c r="P47" i="1"/>
  <c r="R47" i="1" s="1"/>
  <c r="E55" i="1"/>
  <c r="C55" i="1"/>
  <c r="L27" i="1"/>
  <c r="N33" i="1"/>
  <c r="O66" i="1"/>
  <c r="O36" i="1"/>
  <c r="H27" i="1"/>
  <c r="L24" i="10" s="1"/>
  <c r="H29" i="1"/>
  <c r="L26" i="10" s="1"/>
  <c r="M46" i="1"/>
  <c r="P65" i="1"/>
  <c r="R65" i="1" s="1"/>
  <c r="L30" i="1"/>
  <c r="N43" i="1"/>
  <c r="O18" i="1"/>
  <c r="O14" i="1"/>
  <c r="O10" i="1"/>
  <c r="O17" i="1"/>
  <c r="O13" i="1"/>
  <c r="O9" i="1"/>
  <c r="O16" i="1"/>
  <c r="O12" i="1"/>
  <c r="O8" i="1"/>
  <c r="N14" i="1"/>
  <c r="L16" i="1"/>
  <c r="L15" i="1"/>
  <c r="N12" i="1"/>
  <c r="O11" i="1"/>
  <c r="M36" i="1"/>
  <c r="M35" i="1"/>
  <c r="M34" i="1"/>
  <c r="M33" i="1"/>
  <c r="M32" i="1"/>
  <c r="M31" i="1"/>
  <c r="M26" i="1"/>
  <c r="M28" i="1"/>
  <c r="M25" i="1"/>
  <c r="M30" i="1"/>
  <c r="M27" i="1"/>
  <c r="O47" i="1"/>
  <c r="O54" i="1"/>
  <c r="O53" i="1"/>
  <c r="O52" i="1"/>
  <c r="O51" i="1"/>
  <c r="O50" i="1"/>
  <c r="O49" i="1"/>
  <c r="O44" i="1"/>
  <c r="O46" i="1"/>
  <c r="O43" i="1"/>
  <c r="O48" i="1"/>
  <c r="O45" i="1"/>
  <c r="M54" i="1"/>
  <c r="M53" i="1"/>
  <c r="M52" i="1"/>
  <c r="M51" i="1"/>
  <c r="M50" i="1"/>
  <c r="M49" i="1"/>
  <c r="D55" i="1"/>
  <c r="D56" i="1" s="1"/>
  <c r="F55" i="1"/>
  <c r="F57" i="1" s="1"/>
  <c r="H45" i="1"/>
  <c r="N24" i="10" s="1"/>
  <c r="O71" i="1"/>
  <c r="O69" i="1"/>
  <c r="H62" i="1"/>
  <c r="N8" i="10" s="1"/>
  <c r="O72" i="1"/>
  <c r="O70" i="1"/>
  <c r="O68" i="1"/>
  <c r="O67" i="1"/>
  <c r="O63" i="1"/>
  <c r="N18" i="1"/>
  <c r="N10" i="1"/>
  <c r="O15" i="1"/>
  <c r="P27" i="1"/>
  <c r="R27" i="1" s="1"/>
  <c r="N34" i="1"/>
  <c r="M44" i="1"/>
  <c r="O7" i="1"/>
  <c r="P11" i="1"/>
  <c r="R11" i="1" s="1"/>
  <c r="P10" i="1"/>
  <c r="M7" i="1"/>
  <c r="B55" i="1"/>
  <c r="M64" i="1"/>
  <c r="M65" i="1"/>
  <c r="M61" i="1"/>
  <c r="M72" i="1"/>
  <c r="M71" i="1"/>
  <c r="M70" i="1"/>
  <c r="M69" i="1"/>
  <c r="M68" i="1"/>
  <c r="M67" i="1"/>
  <c r="M63" i="1"/>
  <c r="M66" i="1"/>
  <c r="M62" i="1"/>
  <c r="N7" i="1"/>
  <c r="H11" i="1"/>
  <c r="J26" i="10" s="1"/>
  <c r="L54" i="1"/>
  <c r="P44" i="1"/>
  <c r="R44" i="1" s="1"/>
  <c r="H64" i="1"/>
  <c r="N10" i="10" s="1"/>
  <c r="N72" i="1"/>
  <c r="N16" i="1"/>
  <c r="O25" i="1"/>
  <c r="O28" i="1"/>
  <c r="E37" i="1"/>
  <c r="L8" i="1"/>
  <c r="L12" i="1"/>
  <c r="M18" i="1"/>
  <c r="M16" i="1"/>
  <c r="M14" i="1"/>
  <c r="M12" i="1"/>
  <c r="M10" i="1"/>
  <c r="M8" i="1"/>
  <c r="P8" i="1"/>
  <c r="R8" i="1" s="1"/>
  <c r="P12" i="1"/>
  <c r="R12" i="1" s="1"/>
  <c r="K19" i="1"/>
  <c r="K20" i="1" s="1"/>
  <c r="L25" i="1"/>
  <c r="P25" i="1"/>
  <c r="R25" i="1" s="1"/>
  <c r="O26" i="1"/>
  <c r="L28" i="1"/>
  <c r="P28" i="1"/>
  <c r="R28" i="1" s="1"/>
  <c r="N29" i="1"/>
  <c r="O31" i="1"/>
  <c r="O32" i="1"/>
  <c r="O33" i="1"/>
  <c r="O34" i="1"/>
  <c r="O35" i="1"/>
  <c r="N44" i="1"/>
  <c r="L45" i="1"/>
  <c r="P45" i="1"/>
  <c r="R45" i="1" s="1"/>
  <c r="M47" i="1"/>
  <c r="L48" i="1"/>
  <c r="P48" i="1"/>
  <c r="R48" i="1" s="1"/>
  <c r="N49" i="1"/>
  <c r="N50" i="1"/>
  <c r="N51" i="1"/>
  <c r="N52" i="1"/>
  <c r="N53" i="1"/>
  <c r="N54" i="1"/>
  <c r="N61" i="1"/>
  <c r="L63" i="1"/>
  <c r="P63" i="1"/>
  <c r="R63" i="1" s="1"/>
  <c r="O64" i="1"/>
  <c r="N65" i="1"/>
  <c r="L67" i="1"/>
  <c r="L68" i="1"/>
  <c r="L69" i="1"/>
  <c r="L70" i="1"/>
  <c r="L71" i="1"/>
  <c r="L72" i="1"/>
  <c r="C19" i="1"/>
  <c r="F37" i="1"/>
  <c r="B37" i="1"/>
  <c r="B73" i="1"/>
  <c r="F73" i="1"/>
  <c r="L9" i="1"/>
  <c r="L13" i="1"/>
  <c r="L17" i="1"/>
  <c r="N17" i="1"/>
  <c r="N15" i="1"/>
  <c r="N13" i="1"/>
  <c r="N11" i="1"/>
  <c r="N9" i="1"/>
  <c r="P9" i="1"/>
  <c r="R9" i="1" s="1"/>
  <c r="L26" i="1"/>
  <c r="N27" i="1"/>
  <c r="O29" i="1"/>
  <c r="N30" i="1"/>
  <c r="L31" i="1"/>
  <c r="L32" i="1"/>
  <c r="L33" i="1"/>
  <c r="L34" i="1"/>
  <c r="L35" i="1"/>
  <c r="L43" i="1"/>
  <c r="P43" i="1"/>
  <c r="R43" i="1" s="1"/>
  <c r="M45" i="1"/>
  <c r="L46" i="1"/>
  <c r="P46" i="1"/>
  <c r="R46" i="1" s="1"/>
  <c r="N47" i="1"/>
  <c r="M48" i="1"/>
  <c r="O61" i="1"/>
  <c r="N62" i="1"/>
  <c r="L64" i="1"/>
  <c r="P64" i="1"/>
  <c r="O65" i="1"/>
  <c r="N66" i="1"/>
  <c r="F19" i="1"/>
  <c r="F20" i="1" s="1"/>
  <c r="H7" i="1"/>
  <c r="J22" i="10" s="1"/>
  <c r="C37" i="1"/>
  <c r="H25" i="1"/>
  <c r="L22" i="10" s="1"/>
  <c r="L10" i="1"/>
  <c r="L14" i="1"/>
  <c r="L18" i="1"/>
  <c r="M17" i="1"/>
  <c r="M15" i="1"/>
  <c r="M13" i="1"/>
  <c r="M11" i="1"/>
  <c r="M9" i="1"/>
  <c r="N25" i="1"/>
  <c r="O27" i="1"/>
  <c r="Q27" i="1" s="1"/>
  <c r="N28" i="1"/>
  <c r="L29" i="1"/>
  <c r="P29" i="1"/>
  <c r="R29" i="1" s="1"/>
  <c r="O30" i="1"/>
  <c r="M43" i="1"/>
  <c r="L44" i="1"/>
  <c r="N45" i="1"/>
  <c r="L49" i="1"/>
  <c r="L50" i="1"/>
  <c r="L51" i="1"/>
  <c r="L52" i="1"/>
  <c r="L53" i="1"/>
  <c r="L61" i="1"/>
  <c r="P61" i="1"/>
  <c r="R61" i="1" s="1"/>
  <c r="O62" i="1"/>
  <c r="N63" i="1"/>
  <c r="N67" i="1"/>
  <c r="N68" i="1"/>
  <c r="N69" i="1"/>
  <c r="N70" i="1"/>
  <c r="N71" i="1"/>
  <c r="H61" i="1"/>
  <c r="N7" i="10" s="1"/>
  <c r="H43" i="1"/>
  <c r="N22" i="10" s="1"/>
  <c r="D37" i="1"/>
  <c r="D19" i="1"/>
  <c r="E19" i="1"/>
  <c r="R32" i="1" l="1"/>
  <c r="Q32" i="1"/>
  <c r="P32" i="14"/>
  <c r="R50" i="1"/>
  <c r="Q50" i="1"/>
  <c r="R68" i="1"/>
  <c r="Q68" i="1"/>
  <c r="R14" i="1"/>
  <c r="Q14" i="1"/>
  <c r="P50" i="14"/>
  <c r="P68" i="14"/>
  <c r="P14" i="14"/>
  <c r="P25" i="14"/>
  <c r="P26" i="14"/>
  <c r="R127" i="4"/>
  <c r="P128" i="4"/>
  <c r="R145" i="4"/>
  <c r="P146" i="4"/>
  <c r="R109" i="4"/>
  <c r="P110" i="4"/>
  <c r="R55" i="4"/>
  <c r="P56" i="4"/>
  <c r="P38" i="4"/>
  <c r="R73" i="4"/>
  <c r="P74" i="4"/>
  <c r="R19" i="4"/>
  <c r="P20" i="4"/>
  <c r="R91" i="4"/>
  <c r="P92" i="4"/>
  <c r="D450" i="7"/>
  <c r="R437" i="7"/>
  <c r="B56" i="14"/>
  <c r="E74" i="14"/>
  <c r="P49" i="14"/>
  <c r="R49" i="14" s="1"/>
  <c r="P67" i="14"/>
  <c r="M55" i="14"/>
  <c r="K56" i="14"/>
  <c r="H9" i="14"/>
  <c r="J24" i="15" s="1"/>
  <c r="D74" i="14"/>
  <c r="O70" i="14"/>
  <c r="H46" i="14"/>
  <c r="N25" i="15" s="1"/>
  <c r="M25" i="15"/>
  <c r="N55" i="14"/>
  <c r="D39" i="14"/>
  <c r="D38" i="14"/>
  <c r="P61" i="14"/>
  <c r="H66" i="14"/>
  <c r="N12" i="15" s="1"/>
  <c r="M12" i="15"/>
  <c r="K24" i="15"/>
  <c r="H27" i="14"/>
  <c r="L24" i="15" s="1"/>
  <c r="P30" i="14"/>
  <c r="R30" i="14" s="1"/>
  <c r="C38" i="14"/>
  <c r="C39" i="14"/>
  <c r="L37" i="14"/>
  <c r="P9" i="14"/>
  <c r="P10" i="14"/>
  <c r="O52" i="14"/>
  <c r="P45" i="14"/>
  <c r="P47" i="14"/>
  <c r="O34" i="14"/>
  <c r="O33" i="14"/>
  <c r="I25" i="15"/>
  <c r="H10" i="14"/>
  <c r="J25" i="15" s="1"/>
  <c r="O18" i="14"/>
  <c r="O15" i="14"/>
  <c r="L73" i="14"/>
  <c r="L74" i="14" s="1"/>
  <c r="O54" i="14"/>
  <c r="O50" i="14"/>
  <c r="N37" i="14"/>
  <c r="Q118" i="6"/>
  <c r="O72" i="14"/>
  <c r="F73" i="14"/>
  <c r="F74" i="14" s="1"/>
  <c r="P64" i="14"/>
  <c r="P66" i="14"/>
  <c r="H30" i="14"/>
  <c r="L27" i="15" s="1"/>
  <c r="K27" i="15"/>
  <c r="H62" i="14"/>
  <c r="N8" i="15" s="1"/>
  <c r="M8" i="15"/>
  <c r="D56" i="14"/>
  <c r="D57" i="14"/>
  <c r="P27" i="14"/>
  <c r="R26" i="14"/>
  <c r="Q26" i="14"/>
  <c r="P11" i="14"/>
  <c r="H47" i="14"/>
  <c r="N26" i="15" s="1"/>
  <c r="M26" i="15"/>
  <c r="P43" i="14"/>
  <c r="O31" i="14"/>
  <c r="Q30" i="14"/>
  <c r="O14" i="14"/>
  <c r="H65" i="14"/>
  <c r="N11" i="15" s="1"/>
  <c r="M11" i="15"/>
  <c r="C74" i="14"/>
  <c r="O53" i="14"/>
  <c r="O51" i="14"/>
  <c r="K25" i="15"/>
  <c r="H28" i="14"/>
  <c r="L25" i="15" s="1"/>
  <c r="O69" i="14"/>
  <c r="O71" i="14"/>
  <c r="O67" i="14"/>
  <c r="Q67" i="14" s="1"/>
  <c r="H48" i="14"/>
  <c r="N27" i="15" s="1"/>
  <c r="M27" i="15"/>
  <c r="E57" i="14"/>
  <c r="E56" i="14"/>
  <c r="M37" i="14"/>
  <c r="P62" i="14"/>
  <c r="P65" i="14"/>
  <c r="H64" i="14"/>
  <c r="N10" i="15" s="1"/>
  <c r="M10" i="15"/>
  <c r="N73" i="14"/>
  <c r="H29" i="14"/>
  <c r="L26" i="15" s="1"/>
  <c r="K26" i="15"/>
  <c r="P28" i="14"/>
  <c r="P31" i="14"/>
  <c r="P12" i="14"/>
  <c r="C21" i="14"/>
  <c r="C20" i="14"/>
  <c r="K38" i="14"/>
  <c r="P44" i="14"/>
  <c r="L55" i="14"/>
  <c r="O36" i="14"/>
  <c r="O32" i="14"/>
  <c r="O35" i="14"/>
  <c r="H11" i="14"/>
  <c r="J26" i="15" s="1"/>
  <c r="O13" i="14"/>
  <c r="F55" i="14"/>
  <c r="O68" i="14"/>
  <c r="I27" i="15"/>
  <c r="H12" i="14"/>
  <c r="J27" i="15" s="1"/>
  <c r="P13" i="14"/>
  <c r="R13" i="14" s="1"/>
  <c r="D21" i="14"/>
  <c r="D20" i="14"/>
  <c r="M19" i="14"/>
  <c r="R67" i="14"/>
  <c r="P63" i="14"/>
  <c r="P29" i="14"/>
  <c r="R25" i="14"/>
  <c r="Q25" i="14"/>
  <c r="P8" i="14"/>
  <c r="P7" i="14"/>
  <c r="L19" i="14"/>
  <c r="B20" i="14"/>
  <c r="K20" i="14"/>
  <c r="M73" i="14"/>
  <c r="H45" i="14"/>
  <c r="N24" i="15" s="1"/>
  <c r="M24" i="15"/>
  <c r="P48" i="14"/>
  <c r="P46" i="14"/>
  <c r="C56" i="14"/>
  <c r="C57" i="14"/>
  <c r="F37" i="14"/>
  <c r="B38" i="14"/>
  <c r="O16" i="14"/>
  <c r="F19" i="14"/>
  <c r="O17" i="14"/>
  <c r="H63" i="14"/>
  <c r="N9" i="15" s="1"/>
  <c r="M9" i="15"/>
  <c r="O49" i="14"/>
  <c r="E38" i="14"/>
  <c r="E39" i="14"/>
  <c r="E21" i="14"/>
  <c r="E20" i="14"/>
  <c r="N19" i="14"/>
  <c r="Q455" i="7"/>
  <c r="D415" i="7"/>
  <c r="Q422" i="7"/>
  <c r="Q66" i="7"/>
  <c r="R66" i="7"/>
  <c r="P73" i="7"/>
  <c r="R73" i="7" s="1"/>
  <c r="Q173" i="7"/>
  <c r="P334" i="7"/>
  <c r="R173" i="7"/>
  <c r="P180" i="7"/>
  <c r="P182" i="7" s="1"/>
  <c r="Q227" i="7"/>
  <c r="P388" i="7"/>
  <c r="R227" i="7"/>
  <c r="P234" i="7"/>
  <c r="Q120" i="7"/>
  <c r="R120" i="7"/>
  <c r="P127" i="7"/>
  <c r="R127" i="7" s="1"/>
  <c r="Q85" i="6"/>
  <c r="P138" i="6"/>
  <c r="R85" i="6"/>
  <c r="P90" i="6"/>
  <c r="R90" i="6" s="1"/>
  <c r="Q138" i="7"/>
  <c r="R138" i="7"/>
  <c r="P145" i="7"/>
  <c r="Q145" i="7" s="1"/>
  <c r="Q84" i="7"/>
  <c r="R84" i="7"/>
  <c r="P91" i="7"/>
  <c r="Q317" i="7"/>
  <c r="R317" i="7"/>
  <c r="P324" i="7"/>
  <c r="R324" i="7" s="1"/>
  <c r="Q299" i="7"/>
  <c r="P460" i="7"/>
  <c r="R299" i="7"/>
  <c r="P306" i="7"/>
  <c r="Q103" i="6"/>
  <c r="P156" i="6"/>
  <c r="P161" i="6" s="1"/>
  <c r="R161" i="6" s="1"/>
  <c r="R103" i="6"/>
  <c r="P108" i="6"/>
  <c r="P73" i="6" s="1"/>
  <c r="Q30" i="7"/>
  <c r="R30" i="7"/>
  <c r="P37" i="7"/>
  <c r="P39" i="7" s="1"/>
  <c r="Q191" i="7"/>
  <c r="P352" i="7"/>
  <c r="R191" i="7"/>
  <c r="P198" i="7"/>
  <c r="P359" i="7" s="1"/>
  <c r="Q12" i="7"/>
  <c r="R12" i="7"/>
  <c r="P19" i="7"/>
  <c r="R19" i="7" s="1"/>
  <c r="Q48" i="7"/>
  <c r="R48" i="7"/>
  <c r="P55" i="7"/>
  <c r="R245" i="7"/>
  <c r="P406" i="7"/>
  <c r="Q245" i="7"/>
  <c r="P252" i="7"/>
  <c r="Q209" i="7"/>
  <c r="P370" i="7"/>
  <c r="R209" i="7"/>
  <c r="P216" i="7"/>
  <c r="Q281" i="7"/>
  <c r="P442" i="7"/>
  <c r="R281" i="7"/>
  <c r="P288" i="7"/>
  <c r="Q67" i="6"/>
  <c r="P120" i="6"/>
  <c r="P125" i="6" s="1"/>
  <c r="R125" i="6" s="1"/>
  <c r="R67" i="6"/>
  <c r="Q102" i="7"/>
  <c r="R102" i="7"/>
  <c r="Q263" i="7"/>
  <c r="P424" i="7"/>
  <c r="R263" i="7"/>
  <c r="Q172" i="7"/>
  <c r="R172" i="7"/>
  <c r="P333" i="7"/>
  <c r="Q351" i="7"/>
  <c r="R351" i="7"/>
  <c r="Q369" i="7"/>
  <c r="R369" i="7"/>
  <c r="P109" i="7"/>
  <c r="R109" i="7" s="1"/>
  <c r="Q226" i="7"/>
  <c r="P387" i="7"/>
  <c r="R226" i="7"/>
  <c r="Q244" i="7"/>
  <c r="P405" i="7"/>
  <c r="R244" i="7"/>
  <c r="Q119" i="6"/>
  <c r="R119" i="6"/>
  <c r="P270" i="7"/>
  <c r="Q270" i="7" s="1"/>
  <c r="Q477" i="7"/>
  <c r="R477" i="7"/>
  <c r="Q65" i="7"/>
  <c r="R65" i="7"/>
  <c r="P441" i="7"/>
  <c r="Q280" i="7"/>
  <c r="R280" i="7"/>
  <c r="Q298" i="7"/>
  <c r="P459" i="7"/>
  <c r="R298" i="7"/>
  <c r="Q119" i="7"/>
  <c r="R119" i="7"/>
  <c r="Q84" i="6"/>
  <c r="P137" i="6"/>
  <c r="R84" i="6"/>
  <c r="Q83" i="7"/>
  <c r="R83" i="7"/>
  <c r="Q155" i="6"/>
  <c r="R155" i="6"/>
  <c r="Q423" i="7"/>
  <c r="R423" i="7"/>
  <c r="Q113" i="6"/>
  <c r="F145" i="6"/>
  <c r="D127" i="6"/>
  <c r="E127" i="6"/>
  <c r="E379" i="7"/>
  <c r="Q440" i="7"/>
  <c r="Q37" i="5"/>
  <c r="F397" i="7"/>
  <c r="E469" i="7"/>
  <c r="C360" i="7"/>
  <c r="C450" i="7"/>
  <c r="M129" i="3"/>
  <c r="P111" i="7"/>
  <c r="R31" i="2"/>
  <c r="Q31" i="2"/>
  <c r="Q13" i="2"/>
  <c r="R13" i="2"/>
  <c r="Q31" i="1"/>
  <c r="R31" i="1"/>
  <c r="Q67" i="1"/>
  <c r="R67" i="1"/>
  <c r="E414" i="7"/>
  <c r="P39" i="4"/>
  <c r="Q475" i="7"/>
  <c r="C469" i="7"/>
  <c r="E145" i="6"/>
  <c r="B468" i="7"/>
  <c r="Q350" i="7"/>
  <c r="Q404" i="7"/>
  <c r="D469" i="7"/>
  <c r="F451" i="7"/>
  <c r="Q347" i="7"/>
  <c r="C343" i="7"/>
  <c r="D343" i="7"/>
  <c r="K144" i="6"/>
  <c r="M74" i="5"/>
  <c r="L92" i="3"/>
  <c r="Q419" i="7"/>
  <c r="Q386" i="7"/>
  <c r="C451" i="7"/>
  <c r="Q332" i="7"/>
  <c r="D361" i="7"/>
  <c r="P56" i="3"/>
  <c r="P74" i="3"/>
  <c r="L93" i="3"/>
  <c r="P92" i="3"/>
  <c r="N93" i="3"/>
  <c r="N147" i="3"/>
  <c r="P20" i="6"/>
  <c r="Q117" i="6"/>
  <c r="M236" i="7"/>
  <c r="P38" i="3"/>
  <c r="D145" i="6"/>
  <c r="Q349" i="7"/>
  <c r="F361" i="7"/>
  <c r="D486" i="7"/>
  <c r="F343" i="7"/>
  <c r="F469" i="7"/>
  <c r="B20" i="2"/>
  <c r="P20" i="3"/>
  <c r="P38" i="6"/>
  <c r="R420" i="7"/>
  <c r="D396" i="7"/>
  <c r="P110" i="3"/>
  <c r="D144" i="6"/>
  <c r="B144" i="6"/>
  <c r="Q476" i="7"/>
  <c r="F432" i="7"/>
  <c r="C414" i="7"/>
  <c r="P128" i="3"/>
  <c r="C145" i="6"/>
  <c r="E162" i="6"/>
  <c r="Q114" i="6"/>
  <c r="O125" i="6"/>
  <c r="F127" i="6"/>
  <c r="N125" i="6"/>
  <c r="E397" i="7"/>
  <c r="C361" i="7"/>
  <c r="Q383" i="7"/>
  <c r="C432" i="7"/>
  <c r="Q474" i="7"/>
  <c r="C127" i="6"/>
  <c r="P146" i="3"/>
  <c r="M92" i="6"/>
  <c r="E343" i="7"/>
  <c r="D451" i="7"/>
  <c r="F342" i="7"/>
  <c r="C396" i="7"/>
  <c r="E433" i="7"/>
  <c r="D379" i="7"/>
  <c r="Q384" i="7"/>
  <c r="K126" i="6"/>
  <c r="Q7" i="2"/>
  <c r="O91" i="6"/>
  <c r="L125" i="6"/>
  <c r="L127" i="6" s="1"/>
  <c r="F379" i="7"/>
  <c r="D433" i="7"/>
  <c r="E415" i="7"/>
  <c r="B414" i="7"/>
  <c r="F486" i="7"/>
  <c r="B378" i="7"/>
  <c r="C486" i="7"/>
  <c r="E468" i="7"/>
  <c r="B342" i="7"/>
  <c r="E432" i="7"/>
  <c r="E342" i="7"/>
  <c r="N109" i="6"/>
  <c r="L73" i="6"/>
  <c r="Q116" i="6"/>
  <c r="R114" i="6"/>
  <c r="Q348" i="7"/>
  <c r="C397" i="7"/>
  <c r="C415" i="7"/>
  <c r="E396" i="7"/>
  <c r="B360" i="7"/>
  <c r="B432" i="7"/>
  <c r="B450" i="7"/>
  <c r="O38" i="4"/>
  <c r="O73" i="6"/>
  <c r="F415" i="7"/>
  <c r="Q402" i="7"/>
  <c r="Q385" i="7"/>
  <c r="E360" i="7"/>
  <c r="E450" i="7"/>
  <c r="M73" i="6"/>
  <c r="F144" i="6"/>
  <c r="C433" i="7"/>
  <c r="Q366" i="7"/>
  <c r="R385" i="7"/>
  <c r="E361" i="7"/>
  <c r="Q439" i="7"/>
  <c r="R455" i="7"/>
  <c r="M91" i="6"/>
  <c r="F126" i="6"/>
  <c r="D397" i="7"/>
  <c r="N129" i="3"/>
  <c r="O39" i="4"/>
  <c r="N91" i="6"/>
  <c r="N143" i="6"/>
  <c r="O271" i="7"/>
  <c r="O431" i="7"/>
  <c r="M218" i="7"/>
  <c r="L217" i="7"/>
  <c r="L377" i="7"/>
  <c r="N217" i="7"/>
  <c r="N377" i="7"/>
  <c r="L325" i="7"/>
  <c r="M181" i="7"/>
  <c r="M341" i="7"/>
  <c r="O217" i="7"/>
  <c r="O377" i="7"/>
  <c r="L271" i="7"/>
  <c r="L431" i="7"/>
  <c r="L307" i="7"/>
  <c r="L467" i="7"/>
  <c r="L469" i="7" s="1"/>
  <c r="Q473" i="7"/>
  <c r="R365" i="7"/>
  <c r="Q365" i="7"/>
  <c r="P147" i="7"/>
  <c r="R331" i="7"/>
  <c r="Q331" i="7"/>
  <c r="F360" i="7"/>
  <c r="R367" i="7"/>
  <c r="Q367" i="7"/>
  <c r="P93" i="7"/>
  <c r="Q91" i="7"/>
  <c r="R91" i="7"/>
  <c r="P254" i="7"/>
  <c r="P413" i="7"/>
  <c r="Q252" i="7"/>
  <c r="R252" i="7"/>
  <c r="P431" i="7"/>
  <c r="B396" i="7"/>
  <c r="F396" i="7"/>
  <c r="D468" i="7"/>
  <c r="F450" i="7"/>
  <c r="P57" i="7"/>
  <c r="Q55" i="7"/>
  <c r="R55" i="7"/>
  <c r="M125" i="6"/>
  <c r="M253" i="7"/>
  <c r="M413" i="7"/>
  <c r="N307" i="7"/>
  <c r="N467" i="7"/>
  <c r="M307" i="7"/>
  <c r="M467" i="7"/>
  <c r="N235" i="7"/>
  <c r="N395" i="7"/>
  <c r="L289" i="7"/>
  <c r="M199" i="7"/>
  <c r="M359" i="7"/>
  <c r="N253" i="7"/>
  <c r="N413" i="7"/>
  <c r="N181" i="7"/>
  <c r="N341" i="7"/>
  <c r="L235" i="7"/>
  <c r="L395" i="7"/>
  <c r="N271" i="7"/>
  <c r="N431" i="7"/>
  <c r="F433" i="7"/>
  <c r="P307" i="7"/>
  <c r="P218" i="7"/>
  <c r="P377" i="7"/>
  <c r="Q216" i="7"/>
  <c r="R216" i="7"/>
  <c r="D360" i="7"/>
  <c r="C378" i="7"/>
  <c r="C379" i="7"/>
  <c r="F414" i="7"/>
  <c r="Q109" i="7"/>
  <c r="Q329" i="7"/>
  <c r="D432" i="7"/>
  <c r="D378" i="7"/>
  <c r="Q403" i="7"/>
  <c r="R403" i="7"/>
  <c r="P290" i="7"/>
  <c r="Q288" i="7"/>
  <c r="P449" i="7"/>
  <c r="R288" i="7"/>
  <c r="C342" i="7"/>
  <c r="O181" i="7"/>
  <c r="O341" i="7"/>
  <c r="O307" i="7"/>
  <c r="O467" i="7"/>
  <c r="O469" i="7" s="1"/>
  <c r="M271" i="7"/>
  <c r="M431" i="7"/>
  <c r="L253" i="7"/>
  <c r="L413" i="7"/>
  <c r="L415" i="7" s="1"/>
  <c r="L200" i="7"/>
  <c r="L199" i="7"/>
  <c r="L359" i="7"/>
  <c r="M235" i="7"/>
  <c r="M395" i="7"/>
  <c r="M289" i="7"/>
  <c r="K485" i="7"/>
  <c r="K342" i="7" s="1"/>
  <c r="Q368" i="7"/>
  <c r="R368" i="7"/>
  <c r="Q73" i="7"/>
  <c r="Q458" i="7"/>
  <c r="R458" i="7"/>
  <c r="D342" i="7"/>
  <c r="Q180" i="7"/>
  <c r="R456" i="7"/>
  <c r="Q456" i="7"/>
  <c r="Q330" i="7"/>
  <c r="F468" i="7"/>
  <c r="E486" i="7"/>
  <c r="Q27" i="2"/>
  <c r="L161" i="6"/>
  <c r="L162" i="6" s="1"/>
  <c r="O235" i="7"/>
  <c r="O395" i="7"/>
  <c r="N199" i="7"/>
  <c r="N359" i="7"/>
  <c r="N361" i="7" s="1"/>
  <c r="O199" i="7"/>
  <c r="O359" i="7"/>
  <c r="N325" i="7"/>
  <c r="N289" i="7"/>
  <c r="L181" i="7"/>
  <c r="L341" i="7"/>
  <c r="M217" i="7"/>
  <c r="M377" i="7"/>
  <c r="O253" i="7"/>
  <c r="O413" i="7"/>
  <c r="O415" i="7" s="1"/>
  <c r="O289" i="7"/>
  <c r="Q438" i="7"/>
  <c r="R438" i="7"/>
  <c r="Q457" i="7"/>
  <c r="R457" i="7"/>
  <c r="P236" i="7"/>
  <c r="R234" i="7"/>
  <c r="F378" i="7"/>
  <c r="R401" i="7"/>
  <c r="Q401" i="7"/>
  <c r="C468" i="7"/>
  <c r="D414" i="7"/>
  <c r="N182" i="7"/>
  <c r="M182" i="7"/>
  <c r="O272" i="7"/>
  <c r="N218" i="7"/>
  <c r="N290" i="7"/>
  <c r="O182" i="7"/>
  <c r="M254" i="7"/>
  <c r="O236" i="7"/>
  <c r="M272" i="7"/>
  <c r="N200" i="7"/>
  <c r="M200" i="7"/>
  <c r="N272" i="7"/>
  <c r="M325" i="7"/>
  <c r="O218" i="7"/>
  <c r="N308" i="7"/>
  <c r="N236" i="7"/>
  <c r="L218" i="7"/>
  <c r="O325" i="7"/>
  <c r="O308" i="7"/>
  <c r="M308" i="7"/>
  <c r="L254" i="7"/>
  <c r="L290" i="7"/>
  <c r="O200" i="7"/>
  <c r="N254" i="7"/>
  <c r="O254" i="7"/>
  <c r="M290" i="7"/>
  <c r="O290" i="7"/>
  <c r="L111" i="7"/>
  <c r="K110" i="7"/>
  <c r="O57" i="7"/>
  <c r="L57" i="7"/>
  <c r="L39" i="7"/>
  <c r="O128" i="3"/>
  <c r="R152" i="6"/>
  <c r="Q152" i="6"/>
  <c r="O143" i="6"/>
  <c r="Q153" i="6"/>
  <c r="R153" i="6"/>
  <c r="Q131" i="6"/>
  <c r="R131" i="6"/>
  <c r="L143" i="6"/>
  <c r="E126" i="6"/>
  <c r="R136" i="6"/>
  <c r="Q136" i="6"/>
  <c r="C144" i="6"/>
  <c r="N21" i="3"/>
  <c r="L20" i="3"/>
  <c r="L146" i="3"/>
  <c r="L91" i="6"/>
  <c r="O111" i="7"/>
  <c r="K146" i="7"/>
  <c r="K20" i="7"/>
  <c r="Q135" i="6"/>
  <c r="R135" i="6"/>
  <c r="K92" i="7"/>
  <c r="R150" i="6"/>
  <c r="Q150" i="6"/>
  <c r="R134" i="6"/>
  <c r="Q134" i="6"/>
  <c r="R151" i="6"/>
  <c r="Q151" i="6"/>
  <c r="N161" i="6"/>
  <c r="D126" i="6"/>
  <c r="E144" i="6"/>
  <c r="M143" i="6"/>
  <c r="M145" i="6" s="1"/>
  <c r="C56" i="1"/>
  <c r="O74" i="6"/>
  <c r="N73" i="6"/>
  <c r="K128" i="7"/>
  <c r="K38" i="7"/>
  <c r="R133" i="6"/>
  <c r="Q133" i="6"/>
  <c r="R115" i="6"/>
  <c r="Q115" i="6"/>
  <c r="F162" i="6"/>
  <c r="R154" i="6"/>
  <c r="Q154" i="6"/>
  <c r="B126" i="6"/>
  <c r="L147" i="7"/>
  <c r="O161" i="6"/>
  <c r="R132" i="6"/>
  <c r="Q132" i="6"/>
  <c r="Q149" i="6"/>
  <c r="R149" i="6"/>
  <c r="M161" i="6"/>
  <c r="K74" i="7"/>
  <c r="C126" i="6"/>
  <c r="D162" i="6"/>
  <c r="N147" i="7"/>
  <c r="M147" i="7"/>
  <c r="O147" i="7"/>
  <c r="M163" i="7"/>
  <c r="M20" i="7" s="1"/>
  <c r="O163" i="7"/>
  <c r="O38" i="7" s="1"/>
  <c r="M111" i="7"/>
  <c r="N163" i="7"/>
  <c r="N92" i="7" s="1"/>
  <c r="L163" i="7"/>
  <c r="M164" i="7" s="1"/>
  <c r="N57" i="7"/>
  <c r="D164" i="7"/>
  <c r="N127" i="7"/>
  <c r="N128" i="7" s="1"/>
  <c r="L127" i="7"/>
  <c r="L128" i="7" s="1"/>
  <c r="M93" i="7"/>
  <c r="N93" i="7"/>
  <c r="L93" i="7"/>
  <c r="O21" i="7"/>
  <c r="F129" i="7"/>
  <c r="N75" i="7"/>
  <c r="O75" i="7"/>
  <c r="C129" i="7"/>
  <c r="M57" i="7"/>
  <c r="F164" i="7"/>
  <c r="P156" i="7" s="1"/>
  <c r="O93" i="7"/>
  <c r="O127" i="7"/>
  <c r="E129" i="7"/>
  <c r="D129" i="7"/>
  <c r="O39" i="7"/>
  <c r="M39" i="7"/>
  <c r="N111" i="7"/>
  <c r="M75" i="7"/>
  <c r="L21" i="7"/>
  <c r="L75" i="7"/>
  <c r="P21" i="7"/>
  <c r="N39" i="7"/>
  <c r="N21" i="7"/>
  <c r="M127" i="7"/>
  <c r="M449" i="7" s="1"/>
  <c r="M21" i="7"/>
  <c r="L74" i="6"/>
  <c r="M109" i="6"/>
  <c r="N74" i="6"/>
  <c r="Q108" i="6"/>
  <c r="Q72" i="6"/>
  <c r="P74" i="6"/>
  <c r="M74" i="6"/>
  <c r="P92" i="6"/>
  <c r="O92" i="6"/>
  <c r="N92" i="6"/>
  <c r="O109" i="6"/>
  <c r="D74" i="1"/>
  <c r="O93" i="3"/>
  <c r="M56" i="6"/>
  <c r="L20" i="6"/>
  <c r="O39" i="6"/>
  <c r="Q10" i="1"/>
  <c r="R10" i="1"/>
  <c r="Q45" i="2"/>
  <c r="R45" i="2"/>
  <c r="Q48" i="2"/>
  <c r="R48" i="2"/>
  <c r="Q64" i="1"/>
  <c r="R64" i="1"/>
  <c r="Q47" i="1"/>
  <c r="M146" i="3"/>
  <c r="M147" i="3"/>
  <c r="O129" i="3"/>
  <c r="P39" i="5"/>
  <c r="N38" i="6"/>
  <c r="F74" i="1"/>
  <c r="B56" i="1"/>
  <c r="E56" i="1"/>
  <c r="F20" i="2"/>
  <c r="O21" i="3"/>
  <c r="O57" i="3"/>
  <c r="M21" i="6"/>
  <c r="M39" i="6"/>
  <c r="M38" i="6"/>
  <c r="O56" i="6"/>
  <c r="M20" i="6"/>
  <c r="N39" i="6"/>
  <c r="L39" i="6"/>
  <c r="L38" i="6"/>
  <c r="P39" i="6"/>
  <c r="Q37" i="6"/>
  <c r="O21" i="6"/>
  <c r="O20" i="6"/>
  <c r="N20" i="6"/>
  <c r="N21" i="6"/>
  <c r="P21" i="6"/>
  <c r="Q19" i="6"/>
  <c r="O38" i="6"/>
  <c r="N56" i="6"/>
  <c r="P56" i="6"/>
  <c r="Q55" i="6"/>
  <c r="O38" i="5"/>
  <c r="M20" i="5"/>
  <c r="N74" i="5"/>
  <c r="L38" i="5"/>
  <c r="L39" i="5"/>
  <c r="L21" i="5"/>
  <c r="L20" i="5"/>
  <c r="N21" i="5"/>
  <c r="N20" i="5"/>
  <c r="M39" i="5"/>
  <c r="M38" i="5"/>
  <c r="O57" i="5"/>
  <c r="O56" i="5"/>
  <c r="Q55" i="5"/>
  <c r="P57" i="5"/>
  <c r="M57" i="5"/>
  <c r="M56" i="5"/>
  <c r="O74" i="5"/>
  <c r="P74" i="5"/>
  <c r="Q73" i="5"/>
  <c r="N57" i="5"/>
  <c r="N56" i="5"/>
  <c r="M21" i="5"/>
  <c r="N39" i="5"/>
  <c r="N38" i="5"/>
  <c r="O39" i="5"/>
  <c r="L57" i="5"/>
  <c r="L56" i="5"/>
  <c r="O21" i="5"/>
  <c r="O20" i="5"/>
  <c r="Q19" i="5"/>
  <c r="P21" i="5"/>
  <c r="N164" i="4"/>
  <c r="O110" i="4"/>
  <c r="N57" i="4"/>
  <c r="N56" i="4"/>
  <c r="P164" i="4"/>
  <c r="Q163" i="4"/>
  <c r="N147" i="4"/>
  <c r="N146" i="4"/>
  <c r="P21" i="4"/>
  <c r="Q19" i="4"/>
  <c r="L75" i="4"/>
  <c r="L74" i="4"/>
  <c r="P129" i="4"/>
  <c r="Q127" i="4"/>
  <c r="Q91" i="4"/>
  <c r="P93" i="4"/>
  <c r="M164" i="4"/>
  <c r="O57" i="4"/>
  <c r="L92" i="4"/>
  <c r="M146" i="4"/>
  <c r="L38" i="4"/>
  <c r="N111" i="4"/>
  <c r="N110" i="4"/>
  <c r="L147" i="4"/>
  <c r="L146" i="4"/>
  <c r="N75" i="4"/>
  <c r="N74" i="4"/>
  <c r="L110" i="4"/>
  <c r="L111" i="4"/>
  <c r="L129" i="4"/>
  <c r="L128" i="4"/>
  <c r="M39" i="4"/>
  <c r="M38" i="4"/>
  <c r="M129" i="4"/>
  <c r="M128" i="4"/>
  <c r="O164" i="4"/>
  <c r="O56" i="4"/>
  <c r="O111" i="4"/>
  <c r="M147" i="4"/>
  <c r="L21" i="4"/>
  <c r="L20" i="4"/>
  <c r="M93" i="4"/>
  <c r="M92" i="4"/>
  <c r="N21" i="4"/>
  <c r="N20" i="4"/>
  <c r="O93" i="4"/>
  <c r="O92" i="4"/>
  <c r="L57" i="4"/>
  <c r="L56" i="4"/>
  <c r="O74" i="4"/>
  <c r="M74" i="4"/>
  <c r="M110" i="4"/>
  <c r="N38" i="4"/>
  <c r="M20" i="4"/>
  <c r="N128" i="4"/>
  <c r="O21" i="4"/>
  <c r="O20" i="4"/>
  <c r="Q55" i="4"/>
  <c r="P57" i="4"/>
  <c r="O147" i="4"/>
  <c r="O146" i="4"/>
  <c r="O129" i="4"/>
  <c r="O128" i="4"/>
  <c r="Q145" i="4"/>
  <c r="P147" i="4"/>
  <c r="P75" i="4"/>
  <c r="Q73" i="4"/>
  <c r="P111" i="4"/>
  <c r="Q109" i="4"/>
  <c r="M57" i="4"/>
  <c r="M56" i="4"/>
  <c r="N92" i="4"/>
  <c r="N93" i="4"/>
  <c r="O75" i="4"/>
  <c r="M75" i="4"/>
  <c r="M111" i="4"/>
  <c r="N39" i="4"/>
  <c r="M21" i="4"/>
  <c r="N129" i="4"/>
  <c r="N92" i="3"/>
  <c r="M128" i="3"/>
  <c r="M164" i="3"/>
  <c r="N164" i="3"/>
  <c r="L38" i="3"/>
  <c r="N111" i="3"/>
  <c r="N110" i="3"/>
  <c r="O111" i="3"/>
  <c r="O110" i="3"/>
  <c r="P147" i="3"/>
  <c r="Q145" i="3"/>
  <c r="M111" i="3"/>
  <c r="M110" i="3"/>
  <c r="L164" i="3"/>
  <c r="L128" i="3"/>
  <c r="L110" i="3"/>
  <c r="O92" i="3"/>
  <c r="O147" i="3"/>
  <c r="O146" i="3"/>
  <c r="P93" i="3"/>
  <c r="Q91" i="3"/>
  <c r="M93" i="3"/>
  <c r="M92" i="3"/>
  <c r="Q127" i="3"/>
  <c r="P129" i="3"/>
  <c r="N128" i="3"/>
  <c r="N146" i="3"/>
  <c r="L39" i="3"/>
  <c r="P111" i="3"/>
  <c r="Q109" i="3"/>
  <c r="O20" i="3"/>
  <c r="Q19" i="3"/>
  <c r="P21" i="3"/>
  <c r="M75" i="3"/>
  <c r="M74" i="3"/>
  <c r="Q37" i="3"/>
  <c r="P39" i="3"/>
  <c r="N20" i="3"/>
  <c r="N39" i="3"/>
  <c r="N38" i="3"/>
  <c r="M39" i="3"/>
  <c r="M38" i="3"/>
  <c r="N74" i="3"/>
  <c r="N75" i="3"/>
  <c r="O164" i="3"/>
  <c r="L57" i="3"/>
  <c r="L56" i="3"/>
  <c r="P164" i="3"/>
  <c r="Q163" i="3"/>
  <c r="M21" i="3"/>
  <c r="M20" i="3"/>
  <c r="M57" i="3"/>
  <c r="M56" i="3"/>
  <c r="O56" i="3"/>
  <c r="O74" i="3"/>
  <c r="N57" i="3"/>
  <c r="O38" i="3"/>
  <c r="O39" i="3"/>
  <c r="L75" i="3"/>
  <c r="L74" i="3"/>
  <c r="Q55" i="3"/>
  <c r="P57" i="3"/>
  <c r="Q73" i="3"/>
  <c r="P75" i="3"/>
  <c r="O75" i="3"/>
  <c r="N56" i="3"/>
  <c r="C56" i="2"/>
  <c r="M55" i="2"/>
  <c r="N91" i="2"/>
  <c r="N74" i="2" s="1"/>
  <c r="K56" i="2"/>
  <c r="D92" i="2"/>
  <c r="K20" i="2"/>
  <c r="C20" i="2"/>
  <c r="N75" i="2"/>
  <c r="M75" i="2"/>
  <c r="B74" i="2"/>
  <c r="K38" i="2"/>
  <c r="Q11" i="2"/>
  <c r="Q84" i="2"/>
  <c r="L75" i="2"/>
  <c r="E92" i="2"/>
  <c r="D38" i="2"/>
  <c r="F74" i="2"/>
  <c r="P75" i="2"/>
  <c r="Q73" i="2"/>
  <c r="O75" i="2"/>
  <c r="M91" i="2"/>
  <c r="Q81" i="2"/>
  <c r="O55" i="2"/>
  <c r="O37" i="2"/>
  <c r="Q30" i="2"/>
  <c r="Q9" i="2"/>
  <c r="M19" i="2"/>
  <c r="O19" i="2"/>
  <c r="P37" i="2"/>
  <c r="R37" i="2" s="1"/>
  <c r="Q25" i="2"/>
  <c r="Q83" i="2"/>
  <c r="N55" i="2"/>
  <c r="O91" i="2"/>
  <c r="Q43" i="2"/>
  <c r="P55" i="2"/>
  <c r="R55" i="2" s="1"/>
  <c r="M37" i="2"/>
  <c r="L91" i="2"/>
  <c r="L92" i="2" s="1"/>
  <c r="E57" i="2"/>
  <c r="E56" i="2"/>
  <c r="Q44" i="2"/>
  <c r="Q26" i="2"/>
  <c r="C92" i="2"/>
  <c r="B38" i="2"/>
  <c r="E20" i="2"/>
  <c r="E21" i="2"/>
  <c r="Q10" i="2"/>
  <c r="C39" i="2"/>
  <c r="C38" i="2"/>
  <c r="D20" i="2"/>
  <c r="D21" i="2"/>
  <c r="E38" i="2"/>
  <c r="E39" i="2"/>
  <c r="D56" i="2"/>
  <c r="D57" i="2"/>
  <c r="L37" i="2"/>
  <c r="Q80" i="2"/>
  <c r="F39" i="2"/>
  <c r="F38" i="2"/>
  <c r="Q82" i="2"/>
  <c r="N37" i="2"/>
  <c r="L19" i="2"/>
  <c r="Q8" i="2"/>
  <c r="F57" i="2"/>
  <c r="F56" i="2"/>
  <c r="L55" i="2"/>
  <c r="F92" i="2"/>
  <c r="P91" i="2"/>
  <c r="Q79" i="2"/>
  <c r="Q46" i="2"/>
  <c r="B56" i="2"/>
  <c r="Q29" i="2"/>
  <c r="Q28" i="2"/>
  <c r="N19" i="2"/>
  <c r="D39" i="2"/>
  <c r="Q12" i="2"/>
  <c r="P19" i="2"/>
  <c r="R19" i="2" s="1"/>
  <c r="F21" i="2"/>
  <c r="E57" i="1"/>
  <c r="E20" i="1"/>
  <c r="F56" i="1"/>
  <c r="K56" i="1"/>
  <c r="Q45" i="1"/>
  <c r="Q8" i="1"/>
  <c r="D38" i="1"/>
  <c r="B38" i="1"/>
  <c r="Q48" i="1"/>
  <c r="E38" i="1"/>
  <c r="B20" i="1"/>
  <c r="F38" i="1"/>
  <c r="Q62" i="1"/>
  <c r="C39" i="1"/>
  <c r="C38" i="1"/>
  <c r="K38" i="1"/>
  <c r="D57" i="1"/>
  <c r="D21" i="1"/>
  <c r="D20" i="1"/>
  <c r="C21" i="1"/>
  <c r="C20" i="1"/>
  <c r="Q66" i="1"/>
  <c r="C74" i="1"/>
  <c r="Q30" i="1"/>
  <c r="Q11" i="1"/>
  <c r="D39" i="1"/>
  <c r="P55" i="1"/>
  <c r="R55" i="1" s="1"/>
  <c r="Q61" i="1"/>
  <c r="Q46" i="1"/>
  <c r="Q65" i="1"/>
  <c r="C57" i="1"/>
  <c r="Q9" i="1"/>
  <c r="F39" i="1"/>
  <c r="Q26" i="1"/>
  <c r="Q44" i="1"/>
  <c r="O55" i="1"/>
  <c r="M37" i="1"/>
  <c r="Q25" i="1"/>
  <c r="E21" i="1"/>
  <c r="L19" i="1"/>
  <c r="N55" i="1"/>
  <c r="N73" i="1"/>
  <c r="N19" i="1"/>
  <c r="N37" i="1"/>
  <c r="F21" i="1"/>
  <c r="Q43" i="1"/>
  <c r="Q29" i="1"/>
  <c r="Q12" i="1"/>
  <c r="E39" i="1"/>
  <c r="L55" i="1"/>
  <c r="Q63" i="1"/>
  <c r="P37" i="1"/>
  <c r="R37" i="1" s="1"/>
  <c r="M73" i="1"/>
  <c r="M19" i="1"/>
  <c r="P19" i="1"/>
  <c r="R19" i="1" s="1"/>
  <c r="L21" i="1"/>
  <c r="O37" i="1"/>
  <c r="P73" i="1"/>
  <c r="R73" i="1" s="1"/>
  <c r="L73" i="1"/>
  <c r="M55" i="1"/>
  <c r="O73" i="1"/>
  <c r="Q28" i="1"/>
  <c r="L37" i="1"/>
  <c r="O19" i="1"/>
  <c r="Q7" i="1"/>
  <c r="R14" i="14" l="1"/>
  <c r="Q14" i="14"/>
  <c r="R68" i="14"/>
  <c r="Q68" i="14"/>
  <c r="R32" i="14"/>
  <c r="Q32" i="14"/>
  <c r="R50" i="14"/>
  <c r="Q50" i="14"/>
  <c r="Q19" i="7"/>
  <c r="P272" i="7"/>
  <c r="R270" i="7"/>
  <c r="R145" i="7"/>
  <c r="P467" i="7"/>
  <c r="P235" i="7"/>
  <c r="P109" i="6"/>
  <c r="Q234" i="7"/>
  <c r="P341" i="7"/>
  <c r="P75" i="7"/>
  <c r="R306" i="7"/>
  <c r="P308" i="7"/>
  <c r="P271" i="7"/>
  <c r="P253" i="7"/>
  <c r="M74" i="14"/>
  <c r="P37" i="14"/>
  <c r="R37" i="14" s="1"/>
  <c r="P395" i="7"/>
  <c r="P181" i="7"/>
  <c r="Q306" i="7"/>
  <c r="R180" i="7"/>
  <c r="P289" i="7"/>
  <c r="P217" i="7"/>
  <c r="P199" i="7"/>
  <c r="P325" i="7"/>
  <c r="Q324" i="7"/>
  <c r="Q90" i="6"/>
  <c r="R37" i="7"/>
  <c r="R198" i="7"/>
  <c r="P200" i="7"/>
  <c r="P74" i="2"/>
  <c r="R91" i="2"/>
  <c r="Q37" i="7"/>
  <c r="Q198" i="7"/>
  <c r="Q49" i="14"/>
  <c r="O37" i="14"/>
  <c r="O19" i="14"/>
  <c r="O55" i="14"/>
  <c r="O73" i="14"/>
  <c r="O74" i="14" s="1"/>
  <c r="O39" i="14"/>
  <c r="P91" i="6"/>
  <c r="R108" i="6"/>
  <c r="F20" i="14"/>
  <c r="F21" i="14"/>
  <c r="Q63" i="14"/>
  <c r="R63" i="14"/>
  <c r="L57" i="14"/>
  <c r="L56" i="14"/>
  <c r="R66" i="14"/>
  <c r="Q66" i="14"/>
  <c r="Q45" i="14"/>
  <c r="R45" i="14"/>
  <c r="L39" i="14"/>
  <c r="L38" i="14"/>
  <c r="L20" i="14"/>
  <c r="L21" i="14"/>
  <c r="Q44" i="14"/>
  <c r="R44" i="14"/>
  <c r="Q12" i="14"/>
  <c r="R12" i="14"/>
  <c r="Q65" i="14"/>
  <c r="R65" i="14"/>
  <c r="Q27" i="14"/>
  <c r="R27" i="14"/>
  <c r="R64" i="14"/>
  <c r="Q64" i="14"/>
  <c r="N39" i="14"/>
  <c r="N38" i="14"/>
  <c r="N57" i="14"/>
  <c r="N56" i="14"/>
  <c r="N21" i="14"/>
  <c r="N20" i="14"/>
  <c r="R46" i="14"/>
  <c r="Q46" i="14"/>
  <c r="P19" i="14"/>
  <c r="R7" i="14"/>
  <c r="Q7" i="14"/>
  <c r="F56" i="14"/>
  <c r="F57" i="14"/>
  <c r="Q31" i="14"/>
  <c r="R31" i="14"/>
  <c r="N74" i="14"/>
  <c r="R62" i="14"/>
  <c r="Q62" i="14"/>
  <c r="R11" i="14"/>
  <c r="Q11" i="14"/>
  <c r="R10" i="14"/>
  <c r="Q10" i="14"/>
  <c r="M57" i="14"/>
  <c r="Q61" i="14"/>
  <c r="R61" i="14"/>
  <c r="P73" i="14"/>
  <c r="P143" i="6"/>
  <c r="R143" i="6" s="1"/>
  <c r="F39" i="14"/>
  <c r="F38" i="14"/>
  <c r="R48" i="14"/>
  <c r="Q48" i="14"/>
  <c r="Q8" i="14"/>
  <c r="R8" i="14"/>
  <c r="Q29" i="14"/>
  <c r="R29" i="14"/>
  <c r="M20" i="14"/>
  <c r="M21" i="14"/>
  <c r="Q13" i="14"/>
  <c r="R28" i="14"/>
  <c r="Q28" i="14"/>
  <c r="M38" i="14"/>
  <c r="M39" i="14"/>
  <c r="P55" i="14"/>
  <c r="R43" i="14"/>
  <c r="Q43" i="14"/>
  <c r="R47" i="14"/>
  <c r="Q47" i="14"/>
  <c r="Q9" i="14"/>
  <c r="R9" i="14"/>
  <c r="M56" i="14"/>
  <c r="O128" i="7"/>
  <c r="Q156" i="7"/>
  <c r="R156" i="7"/>
  <c r="Q137" i="6"/>
  <c r="R137" i="6"/>
  <c r="Q333" i="7"/>
  <c r="R333" i="7"/>
  <c r="Q424" i="7"/>
  <c r="R424" i="7"/>
  <c r="Q138" i="6"/>
  <c r="R138" i="6"/>
  <c r="Q459" i="7"/>
  <c r="R459" i="7"/>
  <c r="Q441" i="7"/>
  <c r="R441" i="7"/>
  <c r="Q387" i="7"/>
  <c r="R387" i="7"/>
  <c r="Q120" i="6"/>
  <c r="R120" i="6"/>
  <c r="Q442" i="7"/>
  <c r="R442" i="7"/>
  <c r="Q370" i="7"/>
  <c r="R370" i="7"/>
  <c r="Q406" i="7"/>
  <c r="R406" i="7"/>
  <c r="P163" i="7"/>
  <c r="P110" i="7" s="1"/>
  <c r="R405" i="7"/>
  <c r="Q405" i="7"/>
  <c r="R156" i="6"/>
  <c r="Q156" i="6"/>
  <c r="Q460" i="7"/>
  <c r="R460" i="7"/>
  <c r="P478" i="7"/>
  <c r="Q352" i="7"/>
  <c r="R352" i="7"/>
  <c r="Q388" i="7"/>
  <c r="R388" i="7"/>
  <c r="Q334" i="7"/>
  <c r="R334" i="7"/>
  <c r="K396" i="7"/>
  <c r="N379" i="7"/>
  <c r="Q49" i="1"/>
  <c r="R49" i="1"/>
  <c r="Q13" i="1"/>
  <c r="R13" i="1"/>
  <c r="O343" i="7"/>
  <c r="O379" i="7"/>
  <c r="M361" i="7"/>
  <c r="O361" i="7"/>
  <c r="O145" i="6"/>
  <c r="Q125" i="6"/>
  <c r="L144" i="6"/>
  <c r="P127" i="6"/>
  <c r="O127" i="6"/>
  <c r="P20" i="2"/>
  <c r="P20" i="1"/>
  <c r="P56" i="1"/>
  <c r="N127" i="6"/>
  <c r="M57" i="2"/>
  <c r="M56" i="2"/>
  <c r="M127" i="6"/>
  <c r="M433" i="7"/>
  <c r="N343" i="7"/>
  <c r="O433" i="7"/>
  <c r="P56" i="2"/>
  <c r="L433" i="7"/>
  <c r="O397" i="7"/>
  <c r="O162" i="6"/>
  <c r="P38" i="1"/>
  <c r="P38" i="2"/>
  <c r="N397" i="7"/>
  <c r="P128" i="7"/>
  <c r="O485" i="7"/>
  <c r="O378" i="7" s="1"/>
  <c r="K432" i="7"/>
  <c r="R449" i="7"/>
  <c r="P379" i="7"/>
  <c r="Q377" i="7"/>
  <c r="R377" i="7"/>
  <c r="L397" i="7"/>
  <c r="L449" i="7"/>
  <c r="L485" i="7"/>
  <c r="L486" i="7" s="1"/>
  <c r="L379" i="7"/>
  <c r="R341" i="7"/>
  <c r="P343" i="7"/>
  <c r="L342" i="7"/>
  <c r="N485" i="7"/>
  <c r="N360" i="7" s="1"/>
  <c r="L145" i="6"/>
  <c r="N415" i="7"/>
  <c r="Q341" i="7"/>
  <c r="M469" i="7"/>
  <c r="N469" i="7"/>
  <c r="L361" i="7"/>
  <c r="Q127" i="7"/>
  <c r="P469" i="7"/>
  <c r="R467" i="7"/>
  <c r="Q467" i="7"/>
  <c r="M485" i="7"/>
  <c r="P415" i="7"/>
  <c r="Q413" i="7"/>
  <c r="R413" i="7"/>
  <c r="K468" i="7"/>
  <c r="K414" i="7"/>
  <c r="K378" i="7"/>
  <c r="K360" i="7"/>
  <c r="M397" i="7"/>
  <c r="L126" i="6"/>
  <c r="P361" i="7"/>
  <c r="R359" i="7"/>
  <c r="Q359" i="7"/>
  <c r="M162" i="6"/>
  <c r="L343" i="7"/>
  <c r="M415" i="7"/>
  <c r="M343" i="7"/>
  <c r="P397" i="7"/>
  <c r="R395" i="7"/>
  <c r="Q395" i="7"/>
  <c r="O449" i="7"/>
  <c r="M379" i="7"/>
  <c r="N449" i="7"/>
  <c r="P129" i="7"/>
  <c r="N433" i="7"/>
  <c r="P433" i="7"/>
  <c r="R431" i="7"/>
  <c r="Q431" i="7"/>
  <c r="K450" i="7"/>
  <c r="N110" i="7"/>
  <c r="L110" i="7"/>
  <c r="O110" i="7"/>
  <c r="M110" i="7"/>
  <c r="N56" i="7"/>
  <c r="M56" i="7"/>
  <c r="L56" i="7"/>
  <c r="O56" i="7"/>
  <c r="L164" i="7"/>
  <c r="N129" i="7"/>
  <c r="M128" i="7"/>
  <c r="O146" i="7"/>
  <c r="N74" i="7"/>
  <c r="L92" i="7"/>
  <c r="N162" i="6"/>
  <c r="N20" i="7"/>
  <c r="O74" i="7"/>
  <c r="L74" i="7"/>
  <c r="M92" i="7"/>
  <c r="L146" i="7"/>
  <c r="M74" i="7"/>
  <c r="M144" i="6"/>
  <c r="N126" i="6"/>
  <c r="O144" i="6"/>
  <c r="L20" i="7"/>
  <c r="O126" i="6"/>
  <c r="M146" i="7"/>
  <c r="O92" i="7"/>
  <c r="M38" i="7"/>
  <c r="L38" i="7"/>
  <c r="N145" i="6"/>
  <c r="O164" i="7"/>
  <c r="Q161" i="6"/>
  <c r="P162" i="6"/>
  <c r="O20" i="7"/>
  <c r="M126" i="6"/>
  <c r="N146" i="7"/>
  <c r="N38" i="7"/>
  <c r="N144" i="6"/>
  <c r="N164" i="7"/>
  <c r="M129" i="7"/>
  <c r="O129" i="7"/>
  <c r="P164" i="7"/>
  <c r="L129" i="7"/>
  <c r="M20" i="2"/>
  <c r="O92" i="2"/>
  <c r="N92" i="2"/>
  <c r="O74" i="2"/>
  <c r="M74" i="2"/>
  <c r="L74" i="2"/>
  <c r="O21" i="2"/>
  <c r="L21" i="2"/>
  <c r="L20" i="2"/>
  <c r="N39" i="2"/>
  <c r="N38" i="2"/>
  <c r="N57" i="2"/>
  <c r="N56" i="2"/>
  <c r="O20" i="2"/>
  <c r="P92" i="2"/>
  <c r="Q91" i="2"/>
  <c r="P57" i="2"/>
  <c r="Q55" i="2"/>
  <c r="O39" i="2"/>
  <c r="O56" i="2"/>
  <c r="N20" i="2"/>
  <c r="N21" i="2"/>
  <c r="L57" i="2"/>
  <c r="L56" i="2"/>
  <c r="L39" i="2"/>
  <c r="L38" i="2"/>
  <c r="P39" i="2"/>
  <c r="Q37" i="2"/>
  <c r="P21" i="2"/>
  <c r="Q19" i="2"/>
  <c r="M39" i="2"/>
  <c r="M38" i="2"/>
  <c r="O38" i="2"/>
  <c r="M21" i="2"/>
  <c r="M92" i="2"/>
  <c r="O57" i="2"/>
  <c r="L57" i="1"/>
  <c r="L56" i="1"/>
  <c r="N56" i="1"/>
  <c r="M57" i="1"/>
  <c r="M56" i="1"/>
  <c r="N38" i="1"/>
  <c r="O56" i="1"/>
  <c r="N20" i="1"/>
  <c r="L20" i="1"/>
  <c r="P57" i="1"/>
  <c r="L74" i="1"/>
  <c r="O74" i="1"/>
  <c r="L39" i="1"/>
  <c r="L38" i="1"/>
  <c r="O38" i="1"/>
  <c r="M38" i="1"/>
  <c r="O39" i="1"/>
  <c r="O57" i="1"/>
  <c r="O21" i="1"/>
  <c r="O20" i="1"/>
  <c r="M20" i="1"/>
  <c r="Q37" i="1"/>
  <c r="Q55" i="1"/>
  <c r="N39" i="1"/>
  <c r="M21" i="1"/>
  <c r="P39" i="1"/>
  <c r="P74" i="1"/>
  <c r="Q73" i="1"/>
  <c r="M39" i="1"/>
  <c r="M74" i="1"/>
  <c r="N21" i="1"/>
  <c r="N74" i="1"/>
  <c r="Q19" i="1"/>
  <c r="P21" i="1"/>
  <c r="N57" i="1"/>
  <c r="P145" i="6" l="1"/>
  <c r="Q143" i="6"/>
  <c r="P38" i="14"/>
  <c r="P39" i="14"/>
  <c r="Q37" i="14"/>
  <c r="L360" i="7"/>
  <c r="O56" i="14"/>
  <c r="O38" i="14"/>
  <c r="O57" i="14"/>
  <c r="O20" i="14"/>
  <c r="O21" i="14"/>
  <c r="P485" i="7"/>
  <c r="P378" i="7" s="1"/>
  <c r="P38" i="7"/>
  <c r="P74" i="7"/>
  <c r="P146" i="7"/>
  <c r="P20" i="7"/>
  <c r="R55" i="14"/>
  <c r="P57" i="14"/>
  <c r="P56" i="14"/>
  <c r="Q55" i="14"/>
  <c r="P92" i="7"/>
  <c r="P56" i="7"/>
  <c r="R73" i="14"/>
  <c r="P74" i="14"/>
  <c r="Q73" i="14"/>
  <c r="Q163" i="7"/>
  <c r="R19" i="14"/>
  <c r="Q19" i="14"/>
  <c r="P21" i="14"/>
  <c r="P20" i="14"/>
  <c r="Q478" i="7"/>
  <c r="R478" i="7"/>
  <c r="N342" i="7"/>
  <c r="O396" i="7"/>
  <c r="M486" i="7"/>
  <c r="L432" i="7"/>
  <c r="N378" i="7"/>
  <c r="L378" i="7"/>
  <c r="N468" i="7"/>
  <c r="N432" i="7"/>
  <c r="N396" i="7"/>
  <c r="L396" i="7"/>
  <c r="O360" i="7"/>
  <c r="O414" i="7"/>
  <c r="O342" i="7"/>
  <c r="O432" i="7"/>
  <c r="O468" i="7"/>
  <c r="O486" i="7"/>
  <c r="L414" i="7"/>
  <c r="L468" i="7"/>
  <c r="O450" i="7"/>
  <c r="O451" i="7"/>
  <c r="M432" i="7"/>
  <c r="N450" i="7"/>
  <c r="N451" i="7"/>
  <c r="M468" i="7"/>
  <c r="P451" i="7"/>
  <c r="M396" i="7"/>
  <c r="L450" i="7"/>
  <c r="L451" i="7"/>
  <c r="M451" i="7"/>
  <c r="M414" i="7"/>
  <c r="M342" i="7"/>
  <c r="M360" i="7"/>
  <c r="M378" i="7"/>
  <c r="N486" i="7"/>
  <c r="N414" i="7"/>
  <c r="Q449" i="7"/>
  <c r="M450" i="7"/>
  <c r="P432" i="7" l="1"/>
  <c r="P450" i="7"/>
  <c r="P360" i="7"/>
  <c r="P468" i="7"/>
  <c r="P486" i="7"/>
  <c r="P342" i="7"/>
  <c r="P414" i="7"/>
  <c r="Q485" i="7"/>
  <c r="R485" i="7"/>
  <c r="P396" i="7"/>
</calcChain>
</file>

<file path=xl/sharedStrings.xml><?xml version="1.0" encoding="utf-8"?>
<sst xmlns="http://schemas.openxmlformats.org/spreadsheetml/2006/main" count="4107" uniqueCount="303">
  <si>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</si>
  <si>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</si>
  <si>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</si>
  <si>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</si>
  <si>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</si>
  <si>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</si>
  <si>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</si>
  <si>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</si>
  <si>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</si>
  <si>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</si>
  <si>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</si>
  <si>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</si>
  <si>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Variación anual</t>
  </si>
  <si>
    <t>Total anual</t>
  </si>
  <si>
    <t>Promedio anual</t>
  </si>
  <si>
    <t>Participación en el total</t>
  </si>
  <si>
    <t>Variación último año</t>
  </si>
  <si>
    <t>DESPACHOS DE VINO AL MERCADO DOMESTICO - Fuente: Instituto Nacional de Vitivinicultura</t>
  </si>
  <si>
    <t>POR TIPO DE VINO</t>
  </si>
  <si>
    <t>ELABORADO: CENTRO DE ESTUDIOS ECONOMICOS DE BODEGAS DE ARGENTINA</t>
  </si>
  <si>
    <t>POR TIPO DE ENVASE</t>
  </si>
  <si>
    <t>CAGR últimos cinco años</t>
  </si>
  <si>
    <t>POR COLOR</t>
  </si>
  <si>
    <t>POR VARIEDAD</t>
  </si>
  <si>
    <t>EXPORTACION DE VINOS - Fuente: Instituto Nacional de Vitivinicultura</t>
  </si>
  <si>
    <t>POR TIPO</t>
  </si>
  <si>
    <t>EXPORTACION SIN MENCION VARIETAL - Millones de litros</t>
  </si>
  <si>
    <t>EXPORTACION SIN MENCION VARIETAL - MAT Anual - Millones de litros</t>
  </si>
  <si>
    <t>EXPORTACION VARIETAL - Millones de litros</t>
  </si>
  <si>
    <t>EXPORTACION VARIETAL - MAT Anual - Millones de litros</t>
  </si>
  <si>
    <t>EXPORTACION ESPUMANTE - Millones de litros</t>
  </si>
  <si>
    <t>EXPORTACION ESPUMANTE - MAT Anual - Millones de litros</t>
  </si>
  <si>
    <t>EXPORTACION DE VINO - Millones de litros</t>
  </si>
  <si>
    <t>EXPORTACION DE VINO - MAT Anual - Millones de litros</t>
  </si>
  <si>
    <t>POR ENVASE</t>
  </si>
  <si>
    <t>EXPORTACION FRACCIONADO - Millones de litros</t>
  </si>
  <si>
    <t>EXPORTACION FRACCIONADO - MAT Anual - Millones de litros</t>
  </si>
  <si>
    <t>EXPORTACION GRANEL - Millones de litros</t>
  </si>
  <si>
    <t>EXPORTACION GRANEL - MAT Anual - Millones de litros</t>
  </si>
  <si>
    <t>EXPORTACION FRACCIONADO - Millones de dólares</t>
  </si>
  <si>
    <t>EXPORTACION FRACCIONADO - MAT Anual - Millones de dólares</t>
  </si>
  <si>
    <t>EXPORTACION GRANEL - Millones de dólares</t>
  </si>
  <si>
    <t>EXPORTACION GRANEL - MAT Anual - Millones de dólares</t>
  </si>
  <si>
    <t>EXPORTACION DE VINO - Millones de dólares</t>
  </si>
  <si>
    <t>EXPORTACION DE VINO - MAT Anual - Millones de dólares</t>
  </si>
  <si>
    <t>PRECIO EXPORTACION FRACCIONADO - Dólares/litro</t>
  </si>
  <si>
    <t>PRECIO EXPORTACION FRACCIONADO - MAT Anual - Dólares/litro</t>
  </si>
  <si>
    <t>POR VARIETAL</t>
  </si>
  <si>
    <t>EXPORTACION MALBEC - Millones de litros</t>
  </si>
  <si>
    <t>EXPORTACION MALBEC - MAT Anual - Millones de litros</t>
  </si>
  <si>
    <t>EXPORTACION CABERNET SAUVIGNON - Millones de litros</t>
  </si>
  <si>
    <t>EXPORTACION CABERNET SAUVIGNON - MAT Anual - Millones de litros</t>
  </si>
  <si>
    <t>EXPORTACION MERLOT - Millones de litros</t>
  </si>
  <si>
    <t>EXPORTACION MERLOT - MAT Anual - Millones de litros</t>
  </si>
  <si>
    <t>EXPORTACION SYRAH - Millones de litros</t>
  </si>
  <si>
    <t>EXPORTACION SYRAH - MAT Anual - Millones de litros</t>
  </si>
  <si>
    <t>EXPORTACION SAUVIGNON BLANC - Millones de litros</t>
  </si>
  <si>
    <t>EXPORTACION SAUVIGNON BLANC - MAT Anual - Millones de litros</t>
  </si>
  <si>
    <t>EXPORTACION CHARDONNAY - Millones de litros</t>
  </si>
  <si>
    <t>EXPORTACION CHARDONNAY - MAT Anual - Millones de litros</t>
  </si>
  <si>
    <t>EXPORTACION TORRONTES RIOJANO - Millones de litros</t>
  </si>
  <si>
    <t>EXPORTACION TORRONTES RIOJANO - MAT Anual - Millones de litros</t>
  </si>
  <si>
    <t>EXPORTACION OTROS Y BLENDS - Millones de litros</t>
  </si>
  <si>
    <t>EXPORTACION VINOS - Millones de litros</t>
  </si>
  <si>
    <t>EXPORTACION VINOS - MAT Anual - Millones de litros</t>
  </si>
  <si>
    <t>EXPORTACION MALBEC - Millones de dólares</t>
  </si>
  <si>
    <t>EXPORTACION MALBEC - MAT Anual - Millones de dólares</t>
  </si>
  <si>
    <t>EXPORTACION CABERNET SAUVIGNON - Millones de dólares</t>
  </si>
  <si>
    <t>EXPORTACION CABERNET SAUVIGNON - MAT Anual - Millones de dólares</t>
  </si>
  <si>
    <t>EXPORTACION MERLOT - Millones de dólares</t>
  </si>
  <si>
    <t>EXPORTACION MERLOT - MAT Anual - Millones de dólares</t>
  </si>
  <si>
    <t>EXPORTACION SYRAH - Millones de dólares</t>
  </si>
  <si>
    <t>EXPORTACION SYRAH - MAT Anual - Millones de dólares</t>
  </si>
  <si>
    <t>EXPORTACION SAUVIGNON BLANC - Millones de dólares</t>
  </si>
  <si>
    <t>EXPORTACION SAUVIGNON BLANC - MAT Anual - Millones de dólares</t>
  </si>
  <si>
    <t>EXPORTACION CHARDONNAY - Millones de dólares</t>
  </si>
  <si>
    <t>EXPORTACION CHARDONNAY - MAT Anual - Millones de dólares</t>
  </si>
  <si>
    <t>EXPORTACION TORRONTES RIOJANO - Millones de dólares</t>
  </si>
  <si>
    <t>EXPORTACION TORRONTES RIOJANO - MAT Anual - Millones de dólares</t>
  </si>
  <si>
    <t>EXPORTACION OTROS Y BLENDS - Millones de dólares</t>
  </si>
  <si>
    <t>EXPORTACION VINOS - Millones de dólares</t>
  </si>
  <si>
    <t>EXPORTACION VINOS - MAT Anual - Millones de dólares</t>
  </si>
  <si>
    <t>PRECIO EXPORTACION MALBEC - Dólares/litro</t>
  </si>
  <si>
    <t>PRECIO EXPORTACION MALBEC - MAT Anual - Dólares/litro</t>
  </si>
  <si>
    <t>PRECIO EXPORTACION CABERNET SAUVIGNON - Dólares/litro</t>
  </si>
  <si>
    <t>PRECIO EXPORTACION CABERNET SAUVIGNON - MAT Anual - Dólares/litro</t>
  </si>
  <si>
    <t>PRECIO EXPORTACION MERLOT - Dólares/litro</t>
  </si>
  <si>
    <t>PRECIO EXPORTACION MERLOT - MAT Anual - Dólares/litro</t>
  </si>
  <si>
    <t>PRECIO EXPORTACION SYRAH - Dólares/litro</t>
  </si>
  <si>
    <t>PRECIO EXPORTACION SYRAH - MAT Anual - Dólares/litro</t>
  </si>
  <si>
    <t>PRECIO EXPORTACION SAUVIGNON BLANC - Dólares/litro</t>
  </si>
  <si>
    <t>PRECIO EXPORTACION SAUVIGNON BLANC - MAT Anual - Dólares/litro</t>
  </si>
  <si>
    <t>PRECIO EXPORTACION CHARDONNAY - Dólares/litro</t>
  </si>
  <si>
    <t>PRECIO EXPORTACION CHARDONNAY - MAT Anual - Dólares/litro</t>
  </si>
  <si>
    <t>PRECIO EXPORTACION TORRONTES RIOJANO - Dólares/litro</t>
  </si>
  <si>
    <t>PRECIO EXPORTACION TORRONTES RIOJANO - MAT Anual - Dólares/litro</t>
  </si>
  <si>
    <t>EXPORTACION OTROS Y BLENDS - Dólares/litro</t>
  </si>
  <si>
    <t>PRECIO EXPORTACION OTROS Y BLENDS - MAT Anual - Dólares/litro</t>
  </si>
  <si>
    <t>PRECIO EXPORTACION VINOS - Dólares/litro</t>
  </si>
  <si>
    <t>PRECIO EXPORTACION VINOS - MAT Anual - Dólares/litro</t>
  </si>
  <si>
    <t>EXPORTACION OTROS Y BLENDS - MAT Anual - Millones de dólares</t>
  </si>
  <si>
    <t>POR PAIS</t>
  </si>
  <si>
    <t>EXPORTACION ESTADOS UNIDOS - Millones de litros</t>
  </si>
  <si>
    <t>EXPORTACION ESTADOS UNIDOS - MAT Anual - Millones de litros</t>
  </si>
  <si>
    <t>EXPORTACION REINO UNIDO - Millones de litros</t>
  </si>
  <si>
    <t>EXPORTACION REINO UNIDO - MAT Anual - Millones de litros</t>
  </si>
  <si>
    <t>EXPORTACION CANADA - Millones de litros</t>
  </si>
  <si>
    <t>EXPORTACION CANADA - MAT Anual - Millones de litros</t>
  </si>
  <si>
    <t>EXPORTACION BRASIL - Millones de litros</t>
  </si>
  <si>
    <t>EXPORTACION BRASIL - MAT Anual - Millones de litros</t>
  </si>
  <si>
    <t>EXPORTACION PAISES BAJOS - Millones de litros</t>
  </si>
  <si>
    <t>EXPORTACION PAISES BAJOS  - MAT Anual - Millones de litros</t>
  </si>
  <si>
    <t>EXPORTACION MEXICO - Millones de litros</t>
  </si>
  <si>
    <t>EXPORTACION MEXICO - MAT Anual - Millones de litros</t>
  </si>
  <si>
    <t>EXPORTACION PARAGUAY - Millones de litros</t>
  </si>
  <si>
    <t>EXPORTACION PARAGUAY - MAT Anual - Millones de litros</t>
  </si>
  <si>
    <t>EXPORTACION SUIZA - Millones de litros</t>
  </si>
  <si>
    <t>EXPORTACION SUIZA - MAT Anual - Millones de litros</t>
  </si>
  <si>
    <t>EXPORTACION RESTO PAISES - Millones de litros</t>
  </si>
  <si>
    <t>EXPORTACION RESTO PAISES - MAT Anual - Millones de litros</t>
  </si>
  <si>
    <t>EXPORTACION ESTADOS UNIDOS - Millones de dólares</t>
  </si>
  <si>
    <t>EXPORTACION ESTADOS UNIDOS - MAT Anual - Millones de dólares</t>
  </si>
  <si>
    <t>EXPORTACION REINO UNIDO - Millones de dólares</t>
  </si>
  <si>
    <t>EXPORTACION REINO UNIDO - MAT Anual - Millones de dólares</t>
  </si>
  <si>
    <t>EXPORTACION CANADA - Millones de dólares</t>
  </si>
  <si>
    <t>EXPORTACION CANADA - MAT Anual - Millones de dólares</t>
  </si>
  <si>
    <t>EXPORTACION BRASIL - Millones de dólares</t>
  </si>
  <si>
    <t>EXPORTACION BRASIL - MAT Anual - Millones de dólares</t>
  </si>
  <si>
    <t>EXPORTACION PAISES BAJOS - Millones de dólares</t>
  </si>
  <si>
    <t>EXPORTACION PAISES BAJOS - MAT Anual - Millones de dólares</t>
  </si>
  <si>
    <t>EXPORTACION CHINA - Millones de dólares</t>
  </si>
  <si>
    <t>EXPORTACION CHINA - Millones de litros</t>
  </si>
  <si>
    <t>EXPORTACION CHINA  - MAT Anual - Millones de litros</t>
  </si>
  <si>
    <t>EXPORTACION MEXICO - Millones de dólares</t>
  </si>
  <si>
    <t>EXPORTACION MEXICO - MAT Anual - Millones de dólares</t>
  </si>
  <si>
    <t>EXPORTACION PARAGUAY - Millones de dólares</t>
  </si>
  <si>
    <t>EXPORTACION PARAGUAY - MAT Anual - Millones de dólares</t>
  </si>
  <si>
    <t>EXPORTACION SUIZA - Millones de dólares</t>
  </si>
  <si>
    <t>EXPORTACION SUIZA - MAT Anual - Millones de dólares</t>
  </si>
  <si>
    <t>EXPORTACION RESTO PAISES - Millones de dólares</t>
  </si>
  <si>
    <t>EXPORTACION RESTO PAISES - MAT Anual - Millones de dólares</t>
  </si>
  <si>
    <t>PRECIO EXPORTACION ESTADOS UNIDOS - Dólares/litro</t>
  </si>
  <si>
    <t>PRECIO EXPORTACION ESTADOS UNIDOS - MAT Anual - Dólares/litro</t>
  </si>
  <si>
    <t>PRECIO EXPORTACION REINO UNIDO - Dólares/litro</t>
  </si>
  <si>
    <t>PRECIO EXPORTACION REINO UNIDO - MAT Anual - Dólares/litro</t>
  </si>
  <si>
    <t>PRECIO EXPORTACION CANADA - Dólares/litro</t>
  </si>
  <si>
    <t>PRECIO EXPORTACION CANADA - MAT Anual - Dólares/litro</t>
  </si>
  <si>
    <t>PRECIO EXPORTACION BRASIL - Dólares/litro</t>
  </si>
  <si>
    <t>PRECIO EXPORTACION BRASIL - MAT Anual - Dólares/litro</t>
  </si>
  <si>
    <t>PRECIO EXPORTACION PAISES BAJOS - Dólares/litro</t>
  </si>
  <si>
    <t>PRECIO EXPORTACION PAISES BAJOS - MAT Anual - Dólares/litro</t>
  </si>
  <si>
    <t>PRECIO EXPORTACION CHINA - Dólares/litro</t>
  </si>
  <si>
    <t>PRECIO EXPORTACION CHINA - MAT Anual - Dólares/litro</t>
  </si>
  <si>
    <t>PRECIO EXPORTACION MEXICO - Dólares/litro</t>
  </si>
  <si>
    <t>PRECIO EXPORTACION MEXICO - MAT Anual - Dólares/litro</t>
  </si>
  <si>
    <t>PRECIO EXPORTACION PARAGUAY - Dólares/litro</t>
  </si>
  <si>
    <t>PRECIO EXPORTACION PARAGUAY - MAT Anual - Dólares/litro</t>
  </si>
  <si>
    <t>PRECIO EXPORTACION SUIZA - Dólares/litro</t>
  </si>
  <si>
    <t>PRECIO EXPORTACION SUIZA - MAT Anual - Dólares/litro</t>
  </si>
  <si>
    <t>EXPORTACION RESTO DE PAISES - Dólares/litro</t>
  </si>
  <si>
    <t>PRECIO EXPORTACION RESTO DE PAISES - MAT Anual - Dólares/litro</t>
  </si>
  <si>
    <t>INDICE</t>
  </si>
  <si>
    <t>Exportación por tipo</t>
  </si>
  <si>
    <t>Exportación por envase</t>
  </si>
  <si>
    <t>Exportación por varietal</t>
  </si>
  <si>
    <t>Exportación por país</t>
  </si>
  <si>
    <t>INFORME MENSUAL DE EVOLUCIÓN DEL SECTOR - CENTRO DE ESTUDIOS ECONOMICOS DE BODEGAS DE ARGENTINA</t>
  </si>
  <si>
    <t>Varietal</t>
  </si>
  <si>
    <t>Espumante y Gasificado</t>
  </si>
  <si>
    <t>Damajuana</t>
  </si>
  <si>
    <t>Botella</t>
  </si>
  <si>
    <t>Tetrabrik</t>
  </si>
  <si>
    <t>Sin Mención Varietal</t>
  </si>
  <si>
    <t>Blanco sin Mención</t>
  </si>
  <si>
    <t>Blanco Varietal</t>
  </si>
  <si>
    <t>Blanco Total</t>
  </si>
  <si>
    <t>Color sin Mención</t>
  </si>
  <si>
    <t>Color Varietal</t>
  </si>
  <si>
    <t>Color Total</t>
  </si>
  <si>
    <t>Volumen mensual</t>
  </si>
  <si>
    <t>EXPORTACION DE VINOS</t>
  </si>
  <si>
    <t>Valor mensual</t>
  </si>
  <si>
    <t>Fraccionado</t>
  </si>
  <si>
    <t>Granel</t>
  </si>
  <si>
    <t>Precio mensual</t>
  </si>
  <si>
    <t>PRECIO EXPORTACION GRANEL - U$S/Litro</t>
  </si>
  <si>
    <t>PRECIO EXPORTACION GRANEL - MAT Anual - U$S/Litro</t>
  </si>
  <si>
    <t>Malbec</t>
  </si>
  <si>
    <t>Cabernet Sauvignon</t>
  </si>
  <si>
    <t>Chardonnay</t>
  </si>
  <si>
    <t>Estados Unidos</t>
  </si>
  <si>
    <t>Reino Unido</t>
  </si>
  <si>
    <t>Canadá</t>
  </si>
  <si>
    <t>Brasil</t>
  </si>
  <si>
    <t>Países Bajos</t>
  </si>
  <si>
    <t>China</t>
  </si>
  <si>
    <t>EXPORTACION CHINA - MAT Anual - Millones de dólares</t>
  </si>
  <si>
    <t>INFORME ESTADISTICO MENSUAL ACTIVIDAD DEL SECTOR VITIVINÍCOLA</t>
  </si>
  <si>
    <t>RESUMEN CONSUMO DOMESTICO</t>
  </si>
  <si>
    <t>RESUMEN EXPORTACIONES</t>
  </si>
  <si>
    <t>CENTRO DE ESTUDIOS ECONOMICOS</t>
  </si>
  <si>
    <t>º</t>
  </si>
  <si>
    <t>PRECIO DE EXPORTACION DE VINO - MAT Anual - Millones de dólares</t>
  </si>
  <si>
    <t>PRECIO DE EXPORTACION DE VINO - Millones de dólares</t>
  </si>
  <si>
    <t>EXPORTACION OTROS Y BLENDS - MAT Anual - Millones de litros</t>
  </si>
  <si>
    <t>EXPORTACION DE VINOS - Fuente: Centro Internacional de Comercio</t>
  </si>
  <si>
    <t>PRECIO DEL VINO DE TRASLADO - Fuente: Bolsa de Comercio de Mendoza</t>
  </si>
  <si>
    <t>PRECIO DEL VINO EN EL MERCADO DE TRASLADO</t>
  </si>
  <si>
    <t>Tinto Contado</t>
  </si>
  <si>
    <t>Tinto Financiado</t>
  </si>
  <si>
    <t>Blanco Contado</t>
  </si>
  <si>
    <t>Blanco Financiado</t>
  </si>
  <si>
    <t>Rosado Contado</t>
  </si>
  <si>
    <t>Rosado Financiado</t>
  </si>
  <si>
    <t>Total Contado</t>
  </si>
  <si>
    <t>Total Financiado</t>
  </si>
  <si>
    <t>Precio del vino de traslado</t>
  </si>
  <si>
    <t>RESUMEN PRECIO DE TRASLADO</t>
  </si>
  <si>
    <t>VOLVER INDICE</t>
  </si>
  <si>
    <t>VENTA TOTAL - Fuente: Instituto Nacional de Vitivinicultura</t>
  </si>
  <si>
    <t>VENTA TOTAL DE VINO VARIETAL - Millones de litros</t>
  </si>
  <si>
    <t>VENTA TOTAL DE VINO VARIETAL - MAT Anual - Millones de litros</t>
  </si>
  <si>
    <t>VENTA TOTAL DE VINO SIN MENCIÓN VARIETAL - Millones de litros</t>
  </si>
  <si>
    <t>VENTA TOTAL DE VINO SIN MENCIÓN VARIETAL - MAT Anual - Millones de litros</t>
  </si>
  <si>
    <t>VENTA TOTAL DE VINO ESPUMANTE Y GASIFICADO - Millones de litros</t>
  </si>
  <si>
    <t>VENTA TOTAL DE VINO ESPUMANTE Y GASIFICADO - MAT Anual - Millones de litros</t>
  </si>
  <si>
    <t>VENTA TOTAL TOTAL DE VINO - Millones de litros</t>
  </si>
  <si>
    <t>VENTA TOTAL TOTAL DE VINO - MAT Anual - Millones de litros</t>
  </si>
  <si>
    <t>Venta total por tipo</t>
  </si>
  <si>
    <t>RESUMEN TOTAL</t>
  </si>
  <si>
    <t>DESPACHO DOMESTICO DE VINOS</t>
  </si>
  <si>
    <t>SALIDA TOTAL DE VINOS</t>
  </si>
  <si>
    <t>DESPACHO DOMESTICO MALBEC - Millones de litros</t>
  </si>
  <si>
    <t>DESPACHO DOMESTICO MALBEC - MAT Anual - Millones de litros</t>
  </si>
  <si>
    <t>DESPACHO DOMESTICO DE VINO VARIETAL - Millones de litros</t>
  </si>
  <si>
    <t>DESPACHO DOMESTICO DE VINO VARIETAL - MAT Anual - Millones de litros</t>
  </si>
  <si>
    <t>Despacho al mercado nacional por tipo</t>
  </si>
  <si>
    <t>Despacho al mercado nacional por envase</t>
  </si>
  <si>
    <t>Despacho al mercado nacional por color</t>
  </si>
  <si>
    <t>Despacho al mercado nacional por variedad</t>
  </si>
  <si>
    <t>DESPACHO DOMESTICO DE VINO SIN MENCIÓN VARIETAL - Millones de litros</t>
  </si>
  <si>
    <t>DESPACHO DOMESTICO DE VINO SIN MENCIÓN VARIETAL - MAT Anual - Millones de litros</t>
  </si>
  <si>
    <t>DESPACHO DOMESTICO DE VINO ESPUMANTE Y GASIFICADO - Millones de litros</t>
  </si>
  <si>
    <t>DESPACHO DOMESTICO DE VINO ESPUMANTE Y GASIFICADO - MAT Anual - Millones de litros</t>
  </si>
  <si>
    <t>DESPACHO DOMESTICO TOTAL DE VINO - Millones de litros</t>
  </si>
  <si>
    <t>DESPACHO DOMESTICO TOTAL DE VINO - MAT Anual - Millones de litros</t>
  </si>
  <si>
    <t>DESPACHO DOMESTICO ENVASADO EN DAMAJUANA - Millones de litros</t>
  </si>
  <si>
    <t>DESPACHO DOMESTICO ENVASADO EN DAMAJUANA - MAT Anual - Millones de litros</t>
  </si>
  <si>
    <t>DESPACHO DOMESTICO ENVASADO EN BOTELLA - Millones de litros</t>
  </si>
  <si>
    <t>DESPACHO DOMESTICO ENVASADO EN BOTELLA - MAT Anual - Millones de litros</t>
  </si>
  <si>
    <t>DESPACHO DOMESTICO ENVASADO EN TETRABRIK - Millones de litros</t>
  </si>
  <si>
    <t>DESPACHO DOMESTICO ENVASADO EN TETRABRIK - MAT Anual - Millones de litros</t>
  </si>
  <si>
    <t>DESPACHO DOMESTICO ENVASADO EN OTROS ENVASESE - Millones de litros</t>
  </si>
  <si>
    <t>DESPACHO DOMESTICO ENVASADO EN OTROS ENVASES - MAT Anual - Millones de litros</t>
  </si>
  <si>
    <t>DESPACHO DOMESTICO DE VINO - Millones de litros</t>
  </si>
  <si>
    <t>DESPACHO DOMESTICO DE VINO - MAT Anual - Millones de litros</t>
  </si>
  <si>
    <t>DESPACHO DOMESTICO BLANCO SIN MENCION VARIETAL - Millones de litros</t>
  </si>
  <si>
    <t>DESPACHO DOMESTICO BLANCO SIN MENCION VARIETAL - MAT Anual - Millones de litros</t>
  </si>
  <si>
    <t>DESPACHO DOMESTICO BLANCO VARIETAL - Millones de litros</t>
  </si>
  <si>
    <t>DESPACHO DOMESTICO BLANCO VARIETAL - MAT Anual - Millones de litros</t>
  </si>
  <si>
    <t>DESPACHO DOMESTICO BLANCO OTROS - Millones de litros</t>
  </si>
  <si>
    <t>DESPACHO DOMESTICO BLANCO OTROS - MAT Anual - Millones de litros</t>
  </si>
  <si>
    <t>DESPACHO DOMESTICO BLANCO - Millones de litros</t>
  </si>
  <si>
    <t>DESPACHO DOMESTICO BLANCO - MAT Anual - Millones de litros</t>
  </si>
  <si>
    <t>DESPACHO DOMESTICO COLOR SIN MENCION VARIETAL - Millones de litros</t>
  </si>
  <si>
    <t>DESPACHO DOMESTICO COLOR SIN MENCION VARIETAL - MAT Anual - Millones de litros</t>
  </si>
  <si>
    <t>DESPACHO DOMESTICO COLOR VARIETAL - Millones de litros</t>
  </si>
  <si>
    <t>DESPACHO DOMESTICO COLOR VARIETAL - MAT Anual - Millones de litros</t>
  </si>
  <si>
    <t>DESPACHO DOMESTICO COLOR OTROS - Millones de litros</t>
  </si>
  <si>
    <t>DESPACHO DOMESTICO COLOR OTROS - MAT Anual - Millones de litros</t>
  </si>
  <si>
    <t>DESPACHO DOMESTICO COLOR - Millones de litros</t>
  </si>
  <si>
    <t>DESPACHO DOMESTICO COLOR - MAT Anual - Millones de litros</t>
  </si>
  <si>
    <t>DESPACHO DOMESTICO CABERNET SAUVIGNON - Millones de litros</t>
  </si>
  <si>
    <t>DESPACHO DOMESTICO CABERNET SAUVIGNON - MAT Anual - Millones de litros</t>
  </si>
  <si>
    <t>DESPACHO DOMESTICO MERLOT - Millones de litros</t>
  </si>
  <si>
    <t>DESPACHO DOMESTICO MERLOT - MAT Anual - Millones de litros</t>
  </si>
  <si>
    <t>DESPACHO DOMESTICO SYRAH - Millones de litros</t>
  </si>
  <si>
    <t>DESPACHO DOMESTICO SYRAH - MAT Anual - Millones de litros</t>
  </si>
  <si>
    <t>DESPACHO DOMESTICO SAUVIGNON BLANC - Millones de litros</t>
  </si>
  <si>
    <t>DESPACHO DOMESTICO SAUVIGNON BLANC - MAT Anual - Millones de litros</t>
  </si>
  <si>
    <t>DESPACHO DOMESTICO CHARDONNAY - Millones de litros</t>
  </si>
  <si>
    <t>DESPACHO DOMESTICO CHARDONNAY - MAT Anual - Millones de litros</t>
  </si>
  <si>
    <t>DESPACHO DOMESTICO TORRONTES RIOJANO - Millones de litros</t>
  </si>
  <si>
    <t>DESPACHO DOMESTICO TORRONTES RIOJANO - MAT Anual - Millones de litros</t>
  </si>
  <si>
    <t>DESPACHO DOMESTICO OTROS Y BLENDS - Millones de litros</t>
  </si>
  <si>
    <t>DESPACHO DOMESTICO OTROS Y BLENDS - MAT Anual - Millones de litros</t>
  </si>
  <si>
    <t>Octubre 2021</t>
  </si>
  <si>
    <t>TINTO CONTADO - Pesos Junio 2021/Hl</t>
  </si>
  <si>
    <t>TINTO CONTADO - PROMEDIO ULTIMOS DOCE MESES - Pesos Junio 2021/Hl</t>
  </si>
  <si>
    <t>ROSADO CONTADO - Pesos Junio 2021/Hl</t>
  </si>
  <si>
    <t>ROSADO CONTADO - PROMEDIO ULTIMOS DOCE MESES - Pesos Junio 2021/Hl</t>
  </si>
  <si>
    <t>BLANCO CONTADO - Pesos Junio 2021/Hl</t>
  </si>
  <si>
    <t>BLANCO CONTADO - PROMEDIO ULTIMOS DOCE MESES - Pesos Junio 2021/Hl</t>
  </si>
  <si>
    <t>TOTAL CONTADO - Pesos Junio 2021/Hl</t>
  </si>
  <si>
    <t>TOTAL CONTADO - PROMEDIO ULTIMOS DOCE MESES - Pesos Junio 2021/Hl</t>
  </si>
  <si>
    <t>TINTO FINANCIADO - Pesos Junio 2021/Hl</t>
  </si>
  <si>
    <t>TINTO FINANCIADO - PROMEDIO ULTIMOS DOCE MESES - Pesos Junio 2021/Hl</t>
  </si>
  <si>
    <t>ROSADO FINANCIADO - Pesos Junio 2021/Hl</t>
  </si>
  <si>
    <t>ROSADO FINANCIADO - PROMEDIO ULTIMOS DOCE MESES - Pesos Junio 2021/Hl</t>
  </si>
  <si>
    <t>BLANCO FINANCIADO - Pesos Junio 2021/Hl</t>
  </si>
  <si>
    <t>BLANCO FINANCIADO - PROMEDIO ULTIMOS DOCE MESES - Pesos Junio 2021/Hl</t>
  </si>
  <si>
    <t>TOTAL FINANCIADO - Pesos Junio 2021/Hl</t>
  </si>
  <si>
    <t>TOTAL FINANCIADO - PROMEDIO ULTIMOS DOCE MESES - Pesos Junio 2021/Hl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</si>
</sst>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8"/>
      <color rgb="FF336699"/>
      <name val="Calibri"/>
      <family val="2"/>
      <scheme val="minor"/>
    </font>
    <font>
      <b/>
      <sz val="14"/>
      <color rgb="FF336699"/>
      <name val="Calibri"/>
      <family val="2"/>
      <scheme val="minor"/>
    </font>
    <font>
      <sz val="14"/>
      <color rgb="FF336699"/>
      <name val="Calibri"/>
      <family val="2"/>
      <scheme val="minor"/>
    </font>
    <font>
      <u/>
      <sz val="14"/>
      <color rgb="FF336699"/>
      <name val="Calibri"/>
      <family val="2"/>
      <scheme val="minor"/>
    </font>
    <font>
      <sz val="11"/>
      <color rgb="FF336699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b/>
      <sz val="10"/>
      <color theme="7" tint="-0.499984740745262"/>
      <name val="Calibri"/>
      <family val="2"/>
      <scheme val="minor"/>
    </font>
    <font>
      <b/>
      <u/>
      <sz val="14"/>
      <color rgb="FF33669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C00000"/>
        <bgColor indexed="64"/>
      </patternFill>
    </fill>
  </fills>
  <borders count="13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8" tint="-0.249977111117893"/>
      </right>
      <top/>
      <bottom/>
      <diagonal/>
    </border>
    <border>
      <left style="thin">
        <color theme="8" tint="-0.249977111117893"/>
      </left>
      <right/>
      <top/>
      <bottom style="thin">
        <color theme="8" tint="-0.249977111117893"/>
      </bottom>
      <diagonal/>
    </border>
    <border>
      <left style="thin">
        <color indexed="64"/>
      </left>
      <right/>
      <top/>
      <bottom style="thin">
        <color theme="8" tint="-0.249977111117893"/>
      </bottom>
      <diagonal/>
    </border>
    <border>
      <left/>
      <right style="thin">
        <color indexed="64"/>
      </right>
      <top/>
      <bottom style="thin">
        <color theme="8" tint="-0.249977111117893"/>
      </bottom>
      <diagonal/>
    </border>
    <border>
      <left/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indexed="64"/>
      </right>
      <top style="medium">
        <color theme="8" tint="-0.249977111117893"/>
      </top>
      <bottom/>
      <diagonal/>
    </border>
    <border>
      <left/>
      <right style="medium">
        <color theme="8" tint="-0.249977111117893"/>
      </right>
      <top/>
      <bottom/>
      <diagonal/>
    </border>
    <border>
      <left/>
      <right style="medium">
        <color theme="8" tint="-0.249977111117893"/>
      </right>
      <top/>
      <bottom style="medium">
        <color theme="8" tint="-0.249977111117893"/>
      </bottom>
      <diagonal/>
    </border>
    <border>
      <left/>
      <right/>
      <top/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indexed="64"/>
      </right>
      <top/>
      <bottom style="thin">
        <color theme="8" tint="-0.249977111117893"/>
      </bottom>
      <diagonal/>
    </border>
    <border>
      <left/>
      <right/>
      <top/>
      <bottom style="thin">
        <color theme="8" tint="-0.249977111117893"/>
      </bottom>
      <diagonal/>
    </border>
    <border>
      <left/>
      <right style="medium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/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medium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 style="thin">
        <color indexed="64"/>
      </left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 style="thin">
        <color indexed="64"/>
      </left>
      <right style="thin">
        <color theme="8" tint="-0.24994659260841701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4659260841701"/>
      </left>
      <right style="thin">
        <color theme="8" tint="-0.24994659260841701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4659260841701"/>
      </left>
      <right style="medium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 style="thin">
        <color theme="8" tint="-0.24994659260841701"/>
      </right>
      <top/>
      <bottom style="thin">
        <color theme="8" tint="-0.249977111117893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thin">
        <color theme="8" tint="-0.249977111117893"/>
      </bottom>
      <diagonal/>
    </border>
    <border>
      <left style="thin">
        <color theme="8" tint="-0.24994659260841701"/>
      </left>
      <right style="medium">
        <color theme="8" tint="-0.249977111117893"/>
      </right>
      <top/>
      <bottom style="thin">
        <color theme="8" tint="-0.249977111117893"/>
      </bottom>
      <diagonal/>
    </border>
    <border>
      <left style="thin">
        <color indexed="64"/>
      </left>
      <right style="thin">
        <color theme="8" tint="-0.24994659260841701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4659260841701"/>
      </left>
      <right style="medium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 style="thin">
        <color theme="8" tint="-0.24994659260841701"/>
      </right>
      <top style="thin">
        <color theme="8" tint="-0.249977111117893"/>
      </top>
      <bottom style="medium">
        <color theme="8" tint="-0.249977111117893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77111117893"/>
      </top>
      <bottom style="medium">
        <color theme="8" tint="-0.249977111117893"/>
      </bottom>
      <diagonal/>
    </border>
    <border>
      <left style="thin">
        <color theme="8" tint="-0.24994659260841701"/>
      </left>
      <right style="medium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medium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/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/>
      <top style="medium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/>
      <top style="medium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/>
      <bottom/>
      <diagonal/>
    </border>
    <border>
      <left/>
      <right style="thin">
        <color theme="9" tint="-0.249977111117893"/>
      </right>
      <top/>
      <bottom/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theme="9" tint="-0.249977111117893"/>
      </top>
      <bottom style="medium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/>
      <bottom/>
      <diagonal/>
    </border>
    <border>
      <left/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 style="medium">
        <color theme="8" tint="-0.249977111117893"/>
      </bottom>
      <diagonal/>
    </border>
    <border>
      <left/>
      <right/>
      <top style="medium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/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/>
      <bottom/>
      <diagonal/>
    </border>
    <border>
      <left/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/>
      <bottom/>
      <diagonal/>
    </border>
    <border>
      <left/>
      <right style="medium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/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/>
      <top/>
      <bottom style="medium">
        <color theme="7" tint="-0.249977111117893"/>
      </bottom>
      <diagonal/>
    </border>
    <border>
      <left style="medium">
        <color theme="7" tint="-0.249977111117893"/>
      </left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thin">
        <color theme="7" tint="-0.249977111117893"/>
      </right>
      <top/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medium">
        <color theme="7" tint="-0.249977111117893"/>
      </right>
      <top/>
      <bottom style="medium">
        <color theme="7" tint="-0.249977111117893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288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166" fontId="0" fillId="2" borderId="0" xfId="0" applyNumberFormat="1" applyFill="1"/>
    <xf numFmtId="0" fontId="0" fillId="2" borderId="0" xfId="0" applyFill="1" applyAlignment="1">
      <alignment vertical="center"/>
    </xf>
    <xf numFmtId="166" fontId="4" fillId="2" borderId="0" xfId="0" applyNumberFormat="1" applyFont="1" applyFill="1" applyBorder="1" applyAlignment="1">
      <alignment vertical="center"/>
    </xf>
    <xf numFmtId="164" fontId="4" fillId="2" borderId="9" xfId="1" applyNumberFormat="1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0" fontId="8" fillId="2" borderId="0" xfId="0" applyFont="1" applyFill="1" applyAlignment="1">
      <alignment vertical="center"/>
    </xf>
    <xf numFmtId="0" fontId="3" fillId="3" borderId="8" xfId="0" applyFont="1" applyFill="1" applyBorder="1" applyAlignment="1">
      <alignment vertical="center"/>
    </xf>
    <xf numFmtId="0" fontId="3" fillId="3" borderId="17" xfId="0" applyFont="1" applyFill="1" applyBorder="1" applyAlignment="1">
      <alignment horizontal="center" vertical="center"/>
    </xf>
    <xf numFmtId="164" fontId="3" fillId="3" borderId="6" xfId="1" applyNumberFormat="1" applyFont="1" applyFill="1" applyBorder="1" applyAlignment="1">
      <alignment horizontal="right" vertical="center" wrapText="1"/>
    </xf>
    <xf numFmtId="164" fontId="3" fillId="3" borderId="19" xfId="1" applyNumberFormat="1" applyFont="1" applyFill="1" applyBorder="1" applyAlignment="1">
      <alignment horizontal="right" vertical="center" wrapText="1"/>
    </xf>
    <xf numFmtId="0" fontId="3" fillId="3" borderId="20" xfId="0" applyFont="1" applyFill="1" applyBorder="1" applyAlignment="1">
      <alignment vertical="center"/>
    </xf>
    <xf numFmtId="0" fontId="3" fillId="3" borderId="21" xfId="0" applyFont="1" applyFill="1" applyBorder="1" applyAlignment="1">
      <alignment horizontal="center" vertical="center"/>
    </xf>
    <xf numFmtId="164" fontId="3" fillId="3" borderId="7" xfId="1" applyNumberFormat="1" applyFont="1" applyFill="1" applyBorder="1" applyAlignment="1">
      <alignment horizontal="right" vertical="center" wrapText="1"/>
    </xf>
    <xf numFmtId="0" fontId="3" fillId="3" borderId="12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right" vertical="center" wrapText="1"/>
    </xf>
    <xf numFmtId="0" fontId="3" fillId="3" borderId="14" xfId="0" applyFont="1" applyFill="1" applyBorder="1" applyAlignment="1">
      <alignment horizontal="right" vertical="center" wrapText="1"/>
    </xf>
    <xf numFmtId="166" fontId="3" fillId="3" borderId="4" xfId="0" applyNumberFormat="1" applyFont="1" applyFill="1" applyBorder="1" applyAlignment="1">
      <alignment horizontal="right" vertical="center" wrapText="1"/>
    </xf>
    <xf numFmtId="166" fontId="3" fillId="3" borderId="18" xfId="0" applyNumberFormat="1" applyFont="1" applyFill="1" applyBorder="1" applyAlignment="1">
      <alignment horizontal="right" vertical="center" wrapText="1"/>
    </xf>
    <xf numFmtId="166" fontId="3" fillId="3" borderId="5" xfId="0" applyNumberFormat="1" applyFont="1" applyFill="1" applyBorder="1" applyAlignment="1">
      <alignment horizontal="right" vertical="center" wrapText="1"/>
    </xf>
    <xf numFmtId="0" fontId="3" fillId="2" borderId="26" xfId="0" applyFont="1" applyFill="1" applyBorder="1" applyAlignment="1">
      <alignment horizontal="center" vertical="center"/>
    </xf>
    <xf numFmtId="166" fontId="4" fillId="2" borderId="27" xfId="0" applyNumberFormat="1" applyFont="1" applyFill="1" applyBorder="1" applyAlignment="1">
      <alignment vertical="center"/>
    </xf>
    <xf numFmtId="164" fontId="4" fillId="2" borderId="28" xfId="1" applyNumberFormat="1" applyFont="1" applyFill="1" applyBorder="1" applyAlignment="1">
      <alignment vertical="center"/>
    </xf>
    <xf numFmtId="166" fontId="4" fillId="2" borderId="29" xfId="0" applyNumberFormat="1" applyFont="1" applyFill="1" applyBorder="1" applyAlignment="1">
      <alignment vertical="center"/>
    </xf>
    <xf numFmtId="164" fontId="4" fillId="2" borderId="30" xfId="1" applyNumberFormat="1" applyFont="1" applyFill="1" applyBorder="1" applyAlignment="1">
      <alignment vertical="center"/>
    </xf>
    <xf numFmtId="0" fontId="4" fillId="2" borderId="29" xfId="0" applyFont="1" applyFill="1" applyBorder="1" applyAlignment="1">
      <alignment vertical="center"/>
    </xf>
    <xf numFmtId="0" fontId="4" fillId="2" borderId="30" xfId="0" applyFont="1" applyFill="1" applyBorder="1" applyAlignment="1">
      <alignment vertical="center"/>
    </xf>
    <xf numFmtId="0" fontId="3" fillId="2" borderId="31" xfId="0" applyFont="1" applyFill="1" applyBorder="1" applyAlignment="1">
      <alignment horizontal="center" vertical="center"/>
    </xf>
    <xf numFmtId="166" fontId="4" fillId="2" borderId="32" xfId="0" applyNumberFormat="1" applyFont="1" applyFill="1" applyBorder="1" applyAlignment="1">
      <alignment vertical="center"/>
    </xf>
    <xf numFmtId="164" fontId="4" fillId="2" borderId="33" xfId="1" applyNumberFormat="1" applyFont="1" applyFill="1" applyBorder="1" applyAlignment="1">
      <alignment vertical="center"/>
    </xf>
    <xf numFmtId="0" fontId="4" fillId="2" borderId="34" xfId="0" applyFont="1" applyFill="1" applyBorder="1" applyAlignment="1">
      <alignment vertical="center"/>
    </xf>
    <xf numFmtId="0" fontId="4" fillId="2" borderId="35" xfId="0" applyFont="1" applyFill="1" applyBorder="1" applyAlignment="1">
      <alignment vertical="center"/>
    </xf>
    <xf numFmtId="2" fontId="4" fillId="2" borderId="27" xfId="0" applyNumberFormat="1" applyFont="1" applyFill="1" applyBorder="1" applyAlignment="1">
      <alignment vertical="center"/>
    </xf>
    <xf numFmtId="2" fontId="4" fillId="2" borderId="29" xfId="0" applyNumberFormat="1" applyFont="1" applyFill="1" applyBorder="1" applyAlignment="1">
      <alignment vertical="center"/>
    </xf>
    <xf numFmtId="2" fontId="4" fillId="2" borderId="34" xfId="0" applyNumberFormat="1" applyFont="1" applyFill="1" applyBorder="1" applyAlignment="1">
      <alignment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/>
    </xf>
    <xf numFmtId="164" fontId="4" fillId="2" borderId="35" xfId="1" applyNumberFormat="1" applyFont="1" applyFill="1" applyBorder="1" applyAlignment="1">
      <alignment vertical="center"/>
    </xf>
    <xf numFmtId="0" fontId="4" fillId="2" borderId="28" xfId="0" applyFont="1" applyFill="1" applyBorder="1" applyAlignment="1">
      <alignment vertical="center"/>
    </xf>
    <xf numFmtId="166" fontId="4" fillId="2" borderId="34" xfId="0" applyNumberFormat="1" applyFont="1" applyFill="1" applyBorder="1" applyAlignment="1">
      <alignment vertical="center"/>
    </xf>
    <xf numFmtId="0" fontId="4" fillId="2" borderId="33" xfId="0" applyFont="1" applyFill="1" applyBorder="1" applyAlignment="1">
      <alignment vertical="center"/>
    </xf>
    <xf numFmtId="166" fontId="3" fillId="3" borderId="41" xfId="0" applyNumberFormat="1" applyFont="1" applyFill="1" applyBorder="1" applyAlignment="1">
      <alignment horizontal="right" vertical="center" wrapText="1"/>
    </xf>
    <xf numFmtId="164" fontId="3" fillId="3" borderId="42" xfId="1" applyNumberFormat="1" applyFont="1" applyFill="1" applyBorder="1" applyAlignment="1">
      <alignment horizontal="right" vertical="center" wrapText="1"/>
    </xf>
    <xf numFmtId="166" fontId="3" fillId="3" borderId="42" xfId="0" applyNumberFormat="1" applyFont="1" applyFill="1" applyBorder="1" applyAlignment="1">
      <alignment horizontal="right" vertical="center" wrapText="1"/>
    </xf>
    <xf numFmtId="164" fontId="3" fillId="3" borderId="43" xfId="1" applyNumberFormat="1" applyFont="1" applyFill="1" applyBorder="1" applyAlignment="1">
      <alignment horizontal="right" vertical="center" wrapText="1"/>
    </xf>
    <xf numFmtId="2" fontId="4" fillId="2" borderId="44" xfId="0" applyNumberFormat="1" applyFont="1" applyFill="1" applyBorder="1" applyAlignment="1">
      <alignment vertical="center"/>
    </xf>
    <xf numFmtId="164" fontId="4" fillId="2" borderId="45" xfId="1" applyNumberFormat="1" applyFont="1" applyFill="1" applyBorder="1" applyAlignment="1">
      <alignment vertical="center"/>
    </xf>
    <xf numFmtId="2" fontId="4" fillId="2" borderId="45" xfId="0" applyNumberFormat="1" applyFont="1" applyFill="1" applyBorder="1" applyAlignment="1">
      <alignment vertical="center"/>
    </xf>
    <xf numFmtId="164" fontId="4" fillId="2" borderId="46" xfId="1" applyNumberFormat="1" applyFont="1" applyFill="1" applyBorder="1" applyAlignment="1">
      <alignment vertical="center"/>
    </xf>
    <xf numFmtId="0" fontId="4" fillId="2" borderId="45" xfId="0" applyFont="1" applyFill="1" applyBorder="1" applyAlignment="1">
      <alignment vertical="center"/>
    </xf>
    <xf numFmtId="0" fontId="4" fillId="2" borderId="46" xfId="0" applyFont="1" applyFill="1" applyBorder="1" applyAlignment="1">
      <alignment vertical="center"/>
    </xf>
    <xf numFmtId="2" fontId="4" fillId="2" borderId="47" xfId="0" applyNumberFormat="1" applyFont="1" applyFill="1" applyBorder="1" applyAlignment="1">
      <alignment vertical="center"/>
    </xf>
    <xf numFmtId="0" fontId="4" fillId="2" borderId="48" xfId="0" applyFont="1" applyFill="1" applyBorder="1" applyAlignment="1">
      <alignment vertical="center"/>
    </xf>
    <xf numFmtId="2" fontId="4" fillId="2" borderId="48" xfId="0" applyNumberFormat="1" applyFont="1" applyFill="1" applyBorder="1" applyAlignment="1">
      <alignment vertical="center"/>
    </xf>
    <xf numFmtId="0" fontId="4" fillId="2" borderId="49" xfId="0" applyFont="1" applyFill="1" applyBorder="1" applyAlignment="1">
      <alignment vertical="center"/>
    </xf>
    <xf numFmtId="0" fontId="12" fillId="6" borderId="2" xfId="0" applyFont="1" applyFill="1" applyBorder="1" applyAlignment="1">
      <alignment horizontal="center"/>
    </xf>
    <xf numFmtId="0" fontId="13" fillId="6" borderId="2" xfId="0" applyFont="1" applyFill="1" applyBorder="1"/>
    <xf numFmtId="0" fontId="12" fillId="6" borderId="2" xfId="0" applyFont="1" applyFill="1" applyBorder="1" applyAlignment="1">
      <alignment horizontal="center" vertical="center"/>
    </xf>
    <xf numFmtId="0" fontId="14" fillId="6" borderId="2" xfId="2" applyFont="1" applyFill="1" applyBorder="1" applyAlignment="1">
      <alignment horizontal="center" vertical="center"/>
    </xf>
    <xf numFmtId="0" fontId="15" fillId="6" borderId="2" xfId="0" applyFont="1" applyFill="1" applyBorder="1"/>
    <xf numFmtId="166" fontId="4" fillId="2" borderId="53" xfId="0" applyNumberFormat="1" applyFont="1" applyFill="1" applyBorder="1" applyAlignment="1">
      <alignment vertical="center"/>
    </xf>
    <xf numFmtId="164" fontId="4" fillId="2" borderId="54" xfId="1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vertical="center"/>
    </xf>
    <xf numFmtId="0" fontId="4" fillId="2" borderId="54" xfId="0" applyFont="1" applyFill="1" applyBorder="1" applyAlignment="1">
      <alignment vertical="center"/>
    </xf>
    <xf numFmtId="0" fontId="4" fillId="2" borderId="27" xfId="0" applyFont="1" applyFill="1" applyBorder="1" applyAlignment="1">
      <alignment vertical="center"/>
    </xf>
    <xf numFmtId="166" fontId="4" fillId="2" borderId="55" xfId="0" applyNumberFormat="1" applyFont="1" applyFill="1" applyBorder="1" applyAlignment="1">
      <alignment vertical="center"/>
    </xf>
    <xf numFmtId="164" fontId="4" fillId="2" borderId="56" xfId="1" applyNumberFormat="1" applyFont="1" applyFill="1" applyBorder="1" applyAlignment="1">
      <alignment vertical="center"/>
    </xf>
    <xf numFmtId="0" fontId="4" fillId="2" borderId="55" xfId="0" applyFont="1" applyFill="1" applyBorder="1" applyAlignment="1">
      <alignment vertical="center"/>
    </xf>
    <xf numFmtId="0" fontId="4" fillId="2" borderId="56" xfId="0" applyFont="1" applyFill="1" applyBorder="1" applyAlignment="1">
      <alignment vertical="center"/>
    </xf>
    <xf numFmtId="0" fontId="4" fillId="2" borderId="32" xfId="0" applyFont="1" applyFill="1" applyBorder="1" applyAlignment="1">
      <alignment vertical="center"/>
    </xf>
    <xf numFmtId="166" fontId="4" fillId="2" borderId="65" xfId="0" applyNumberFormat="1" applyFont="1" applyFill="1" applyBorder="1" applyAlignment="1">
      <alignment vertical="center"/>
    </xf>
    <xf numFmtId="0" fontId="16" fillId="6" borderId="59" xfId="0" applyFont="1" applyFill="1" applyBorder="1" applyAlignment="1">
      <alignment horizontal="center" vertical="center" wrapText="1"/>
    </xf>
    <xf numFmtId="0" fontId="16" fillId="6" borderId="13" xfId="0" applyFont="1" applyFill="1" applyBorder="1" applyAlignment="1">
      <alignment vertical="center" wrapText="1"/>
    </xf>
    <xf numFmtId="0" fontId="16" fillId="6" borderId="64" xfId="0" applyFont="1" applyFill="1" applyBorder="1" applyAlignment="1">
      <alignment vertical="center" wrapText="1"/>
    </xf>
    <xf numFmtId="0" fontId="16" fillId="6" borderId="14" xfId="0" applyFont="1" applyFill="1" applyBorder="1" applyAlignment="1">
      <alignment horizontal="right" vertical="center" wrapText="1"/>
    </xf>
    <xf numFmtId="0" fontId="16" fillId="2" borderId="22" xfId="0" applyFont="1" applyFill="1" applyBorder="1" applyAlignment="1">
      <alignment horizontal="center" vertical="center"/>
    </xf>
    <xf numFmtId="0" fontId="16" fillId="6" borderId="60" xfId="0" applyFont="1" applyFill="1" applyBorder="1" applyAlignment="1">
      <alignment horizontal="center" vertical="center" wrapText="1"/>
    </xf>
    <xf numFmtId="0" fontId="16" fillId="2" borderId="60" xfId="0" applyFont="1" applyFill="1" applyBorder="1" applyAlignment="1">
      <alignment horizontal="center" vertical="center" wrapText="1"/>
    </xf>
    <xf numFmtId="0" fontId="16" fillId="6" borderId="61" xfId="0" applyFont="1" applyFill="1" applyBorder="1" applyAlignment="1">
      <alignment horizontal="center" vertical="center" wrapText="1"/>
    </xf>
    <xf numFmtId="166" fontId="16" fillId="6" borderId="1" xfId="0" applyNumberFormat="1" applyFont="1" applyFill="1" applyBorder="1" applyAlignment="1">
      <alignment vertical="center" wrapText="1"/>
    </xf>
    <xf numFmtId="166" fontId="16" fillId="6" borderId="66" xfId="0" applyNumberFormat="1" applyFont="1" applyFill="1" applyBorder="1" applyAlignment="1">
      <alignment vertical="center" wrapText="1"/>
    </xf>
    <xf numFmtId="164" fontId="16" fillId="2" borderId="1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vertical="center" wrapText="1"/>
    </xf>
    <xf numFmtId="164" fontId="16" fillId="6" borderId="58" xfId="1" applyNumberFormat="1" applyFont="1" applyFill="1" applyBorder="1" applyAlignment="1">
      <alignment vertical="center" wrapText="1"/>
    </xf>
    <xf numFmtId="0" fontId="16" fillId="6" borderId="67" xfId="0" applyFont="1" applyFill="1" applyBorder="1" applyAlignment="1">
      <alignment vertical="center" wrapText="1"/>
    </xf>
    <xf numFmtId="0" fontId="16" fillId="6" borderId="63" xfId="0" applyFont="1" applyFill="1" applyBorder="1" applyAlignment="1">
      <alignment vertical="center" wrapText="1"/>
    </xf>
    <xf numFmtId="0" fontId="16" fillId="6" borderId="26" xfId="0" applyFont="1" applyFill="1" applyBorder="1" applyAlignment="1">
      <alignment horizontal="center" vertical="center" wrapText="1"/>
    </xf>
    <xf numFmtId="166" fontId="16" fillId="6" borderId="27" xfId="0" applyNumberFormat="1" applyFont="1" applyFill="1" applyBorder="1" applyAlignment="1">
      <alignment vertical="center" wrapText="1"/>
    </xf>
    <xf numFmtId="166" fontId="16" fillId="6" borderId="68" xfId="0" applyNumberFormat="1" applyFont="1" applyFill="1" applyBorder="1" applyAlignment="1">
      <alignment vertical="center" wrapText="1"/>
    </xf>
    <xf numFmtId="0" fontId="16" fillId="6" borderId="30" xfId="0" applyFont="1" applyFill="1" applyBorder="1" applyAlignment="1">
      <alignment vertical="center" wrapText="1"/>
    </xf>
    <xf numFmtId="0" fontId="16" fillId="2" borderId="22" xfId="0" applyFont="1" applyFill="1" applyBorder="1" applyAlignment="1">
      <alignment horizontal="center" vertical="center" wrapText="1"/>
    </xf>
    <xf numFmtId="164" fontId="16" fillId="2" borderId="0" xfId="1" applyNumberFormat="1" applyFont="1" applyFill="1" applyBorder="1" applyAlignment="1">
      <alignment vertical="center" wrapText="1"/>
    </xf>
    <xf numFmtId="166" fontId="16" fillId="2" borderId="65" xfId="0" applyNumberFormat="1" applyFont="1" applyFill="1" applyBorder="1" applyAlignment="1">
      <alignment vertical="center" wrapText="1"/>
    </xf>
    <xf numFmtId="0" fontId="16" fillId="2" borderId="9" xfId="0" applyFont="1" applyFill="1" applyBorder="1" applyAlignment="1">
      <alignment vertical="center" wrapText="1"/>
    </xf>
    <xf numFmtId="0" fontId="16" fillId="6" borderId="31" xfId="0" applyFont="1" applyFill="1" applyBorder="1" applyAlignment="1">
      <alignment horizontal="center" vertical="center" wrapText="1"/>
    </xf>
    <xf numFmtId="0" fontId="16" fillId="6" borderId="32" xfId="0" applyFont="1" applyFill="1" applyBorder="1" applyAlignment="1">
      <alignment vertical="center" wrapText="1"/>
    </xf>
    <xf numFmtId="164" fontId="16" fillId="6" borderId="32" xfId="1" applyNumberFormat="1" applyFont="1" applyFill="1" applyBorder="1" applyAlignment="1">
      <alignment vertical="center" wrapText="1"/>
    </xf>
    <xf numFmtId="0" fontId="16" fillId="6" borderId="69" xfId="0" applyFont="1" applyFill="1" applyBorder="1" applyAlignment="1">
      <alignment vertical="center" wrapText="1"/>
    </xf>
    <xf numFmtId="0" fontId="16" fillId="6" borderId="35" xfId="0" applyFont="1" applyFill="1" applyBorder="1" applyAlignment="1">
      <alignment vertical="center" wrapText="1"/>
    </xf>
    <xf numFmtId="0" fontId="16" fillId="6" borderId="57" xfId="0" applyFont="1" applyFill="1" applyBorder="1" applyAlignment="1">
      <alignment vertical="center" wrapText="1"/>
    </xf>
    <xf numFmtId="0" fontId="16" fillId="6" borderId="70" xfId="0" applyFont="1" applyFill="1" applyBorder="1" applyAlignment="1">
      <alignment horizontal="center" vertical="center" wrapText="1"/>
    </xf>
    <xf numFmtId="0" fontId="16" fillId="6" borderId="71" xfId="0" applyFont="1" applyFill="1" applyBorder="1" applyAlignment="1">
      <alignment vertical="center" wrapText="1"/>
    </xf>
    <xf numFmtId="166" fontId="4" fillId="2" borderId="3" xfId="0" applyNumberFormat="1" applyFont="1" applyFill="1" applyBorder="1" applyAlignment="1">
      <alignment vertical="center"/>
    </xf>
    <xf numFmtId="166" fontId="16" fillId="6" borderId="72" xfId="0" applyNumberFormat="1" applyFont="1" applyFill="1" applyBorder="1" applyAlignment="1">
      <alignment vertical="center" wrapText="1"/>
    </xf>
    <xf numFmtId="164" fontId="16" fillId="2" borderId="72" xfId="1" applyNumberFormat="1" applyFont="1" applyFill="1" applyBorder="1" applyAlignment="1">
      <alignment vertical="center" wrapText="1"/>
    </xf>
    <xf numFmtId="164" fontId="16" fillId="6" borderId="73" xfId="1" applyNumberFormat="1" applyFont="1" applyFill="1" applyBorder="1" applyAlignment="1">
      <alignment vertical="center" wrapText="1"/>
    </xf>
    <xf numFmtId="0" fontId="16" fillId="6" borderId="74" xfId="0" applyFont="1" applyFill="1" applyBorder="1" applyAlignment="1">
      <alignment vertical="center" wrapText="1"/>
    </xf>
    <xf numFmtId="164" fontId="16" fillId="2" borderId="66" xfId="1" applyNumberFormat="1" applyFont="1" applyFill="1" applyBorder="1" applyAlignment="1">
      <alignment vertical="center" wrapText="1"/>
    </xf>
    <xf numFmtId="164" fontId="16" fillId="6" borderId="67" xfId="1" applyNumberFormat="1" applyFont="1" applyFill="1" applyBorder="1" applyAlignment="1">
      <alignment vertical="center" wrapText="1"/>
    </xf>
    <xf numFmtId="0" fontId="16" fillId="6" borderId="75" xfId="0" applyFont="1" applyFill="1" applyBorder="1" applyAlignment="1">
      <alignment horizontal="right" vertical="center" wrapText="1"/>
    </xf>
    <xf numFmtId="164" fontId="16" fillId="6" borderId="62" xfId="1" applyNumberFormat="1" applyFont="1" applyFill="1" applyBorder="1" applyAlignment="1">
      <alignment vertical="center" wrapText="1"/>
    </xf>
    <xf numFmtId="164" fontId="16" fillId="2" borderId="62" xfId="1" applyNumberFormat="1" applyFont="1" applyFill="1" applyBorder="1" applyAlignment="1">
      <alignment vertical="center" wrapText="1"/>
    </xf>
    <xf numFmtId="0" fontId="16" fillId="6" borderId="74" xfId="0" applyFont="1" applyFill="1" applyBorder="1" applyAlignment="1">
      <alignment horizontal="right" vertical="center" wrapText="1"/>
    </xf>
    <xf numFmtId="164" fontId="4" fillId="2" borderId="65" xfId="1" applyNumberFormat="1" applyFont="1" applyFill="1" applyBorder="1" applyAlignment="1">
      <alignment vertical="center"/>
    </xf>
    <xf numFmtId="0" fontId="4" fillId="2" borderId="65" xfId="0" applyFont="1" applyFill="1" applyBorder="1" applyAlignment="1">
      <alignment vertical="center"/>
    </xf>
    <xf numFmtId="164" fontId="16" fillId="6" borderId="66" xfId="1" applyNumberFormat="1" applyFont="1" applyFill="1" applyBorder="1" applyAlignment="1">
      <alignment vertical="center" wrapText="1"/>
    </xf>
    <xf numFmtId="165" fontId="4" fillId="2" borderId="0" xfId="0" applyNumberFormat="1" applyFont="1" applyFill="1" applyBorder="1" applyAlignment="1">
      <alignment vertical="center"/>
    </xf>
    <xf numFmtId="165" fontId="4" fillId="2" borderId="3" xfId="0" applyNumberFormat="1" applyFont="1" applyFill="1" applyBorder="1" applyAlignment="1">
      <alignment vertical="center"/>
    </xf>
    <xf numFmtId="165" fontId="4" fillId="2" borderId="65" xfId="0" applyNumberFormat="1" applyFont="1" applyFill="1" applyBorder="1" applyAlignment="1">
      <alignment vertical="center"/>
    </xf>
    <xf numFmtId="165" fontId="16" fillId="6" borderId="27" xfId="0" applyNumberFormat="1" applyFont="1" applyFill="1" applyBorder="1" applyAlignment="1">
      <alignment vertical="center" wrapText="1"/>
    </xf>
    <xf numFmtId="165" fontId="16" fillId="6" borderId="68" xfId="0" applyNumberFormat="1" applyFont="1" applyFill="1" applyBorder="1" applyAlignment="1">
      <alignment vertical="center" wrapText="1"/>
    </xf>
    <xf numFmtId="0" fontId="18" fillId="5" borderId="76" xfId="0" applyFont="1" applyFill="1" applyBorder="1" applyAlignment="1">
      <alignment vertical="center" wrapText="1"/>
    </xf>
    <xf numFmtId="166" fontId="18" fillId="5" borderId="77" xfId="0" applyNumberFormat="1" applyFont="1" applyFill="1" applyBorder="1" applyAlignment="1">
      <alignment vertical="center" wrapText="1"/>
    </xf>
    <xf numFmtId="164" fontId="18" fillId="2" borderId="0" xfId="1" applyNumberFormat="1" applyFont="1" applyFill="1" applyBorder="1" applyAlignment="1">
      <alignment vertical="center" wrapText="1"/>
    </xf>
    <xf numFmtId="164" fontId="18" fillId="5" borderId="78" xfId="1" applyNumberFormat="1" applyFont="1" applyFill="1" applyBorder="1" applyAlignment="1">
      <alignment vertical="center" wrapText="1"/>
    </xf>
    <xf numFmtId="0" fontId="18" fillId="5" borderId="79" xfId="0" applyFont="1" applyFill="1" applyBorder="1" applyAlignment="1">
      <alignment horizontal="center" vertical="center" wrapText="1"/>
    </xf>
    <xf numFmtId="0" fontId="18" fillId="5" borderId="80" xfId="0" applyFont="1" applyFill="1" applyBorder="1" applyAlignment="1">
      <alignment vertical="center" wrapText="1"/>
    </xf>
    <xf numFmtId="0" fontId="18" fillId="5" borderId="81" xfId="0" applyFont="1" applyFill="1" applyBorder="1" applyAlignment="1">
      <alignment horizontal="right" vertical="center" wrapText="1"/>
    </xf>
    <xf numFmtId="0" fontId="3" fillId="2" borderId="82" xfId="0" applyFont="1" applyFill="1" applyBorder="1" applyAlignment="1">
      <alignment horizontal="center" vertical="center"/>
    </xf>
    <xf numFmtId="166" fontId="4" fillId="2" borderId="83" xfId="0" applyNumberFormat="1" applyFont="1" applyFill="1" applyBorder="1" applyAlignment="1">
      <alignment vertical="center"/>
    </xf>
    <xf numFmtId="164" fontId="4" fillId="2" borderId="84" xfId="1" applyNumberFormat="1" applyFont="1" applyFill="1" applyBorder="1" applyAlignment="1">
      <alignment vertical="center"/>
    </xf>
    <xf numFmtId="0" fontId="4" fillId="2" borderId="84" xfId="0" applyFont="1" applyFill="1" applyBorder="1" applyAlignment="1">
      <alignment vertical="center"/>
    </xf>
    <xf numFmtId="0" fontId="18" fillId="5" borderId="85" xfId="0" applyFont="1" applyFill="1" applyBorder="1" applyAlignment="1">
      <alignment horizontal="center" vertical="center" wrapText="1"/>
    </xf>
    <xf numFmtId="166" fontId="18" fillId="5" borderId="86" xfId="0" applyNumberFormat="1" applyFont="1" applyFill="1" applyBorder="1" applyAlignment="1">
      <alignment vertical="center" wrapText="1"/>
    </xf>
    <xf numFmtId="0" fontId="18" fillId="5" borderId="87" xfId="0" applyFont="1" applyFill="1" applyBorder="1" applyAlignment="1">
      <alignment vertical="center" wrapText="1"/>
    </xf>
    <xf numFmtId="0" fontId="18" fillId="2" borderId="82" xfId="0" applyFont="1" applyFill="1" applyBorder="1" applyAlignment="1">
      <alignment horizontal="center" vertical="center" wrapText="1"/>
    </xf>
    <xf numFmtId="164" fontId="18" fillId="2" borderId="83" xfId="1" applyNumberFormat="1" applyFont="1" applyFill="1" applyBorder="1" applyAlignment="1">
      <alignment vertical="center" wrapText="1"/>
    </xf>
    <xf numFmtId="166" fontId="18" fillId="2" borderId="83" xfId="0" applyNumberFormat="1" applyFont="1" applyFill="1" applyBorder="1" applyAlignment="1">
      <alignment vertical="center" wrapText="1"/>
    </xf>
    <xf numFmtId="0" fontId="18" fillId="2" borderId="84" xfId="0" applyFont="1" applyFill="1" applyBorder="1" applyAlignment="1">
      <alignment vertical="center" wrapText="1"/>
    </xf>
    <xf numFmtId="0" fontId="18" fillId="5" borderId="88" xfId="0" applyFont="1" applyFill="1" applyBorder="1" applyAlignment="1">
      <alignment horizontal="center" vertical="center" wrapText="1"/>
    </xf>
    <xf numFmtId="0" fontId="18" fillId="5" borderId="89" xfId="0" applyFont="1" applyFill="1" applyBorder="1" applyAlignment="1">
      <alignment vertical="center" wrapText="1"/>
    </xf>
    <xf numFmtId="164" fontId="18" fillId="5" borderId="89" xfId="1" applyNumberFormat="1" applyFont="1" applyFill="1" applyBorder="1" applyAlignment="1">
      <alignment vertical="center" wrapText="1"/>
    </xf>
    <xf numFmtId="0" fontId="18" fillId="5" borderId="90" xfId="0" applyFont="1" applyFill="1" applyBorder="1" applyAlignment="1">
      <alignment vertical="center" wrapText="1"/>
    </xf>
    <xf numFmtId="0" fontId="18" fillId="5" borderId="91" xfId="0" applyFont="1" applyFill="1" applyBorder="1" applyAlignment="1">
      <alignment vertical="center" wrapText="1"/>
    </xf>
    <xf numFmtId="0" fontId="18" fillId="5" borderId="92" xfId="0" applyFont="1" applyFill="1" applyBorder="1" applyAlignment="1">
      <alignment vertical="center" wrapText="1"/>
    </xf>
    <xf numFmtId="166" fontId="4" fillId="2" borderId="93" xfId="0" applyNumberFormat="1" applyFont="1" applyFill="1" applyBorder="1" applyAlignment="1">
      <alignment vertical="center"/>
    </xf>
    <xf numFmtId="166" fontId="4" fillId="2" borderId="94" xfId="0" applyNumberFormat="1" applyFont="1" applyFill="1" applyBorder="1" applyAlignment="1">
      <alignment vertical="center"/>
    </xf>
    <xf numFmtId="166" fontId="18" fillId="5" borderId="95" xfId="0" applyNumberFormat="1" applyFont="1" applyFill="1" applyBorder="1" applyAlignment="1">
      <alignment vertical="center" wrapText="1"/>
    </xf>
    <xf numFmtId="166" fontId="18" fillId="5" borderId="96" xfId="0" applyNumberFormat="1" applyFont="1" applyFill="1" applyBorder="1" applyAlignment="1">
      <alignment vertical="center" wrapText="1"/>
    </xf>
    <xf numFmtId="164" fontId="18" fillId="2" borderId="93" xfId="1" applyNumberFormat="1" applyFont="1" applyFill="1" applyBorder="1" applyAlignment="1">
      <alignment vertical="center" wrapText="1"/>
    </xf>
    <xf numFmtId="164" fontId="18" fillId="2" borderId="94" xfId="1" applyNumberFormat="1" applyFont="1" applyFill="1" applyBorder="1" applyAlignment="1">
      <alignment vertical="center" wrapText="1"/>
    </xf>
    <xf numFmtId="0" fontId="18" fillId="5" borderId="97" xfId="0" applyFont="1" applyFill="1" applyBorder="1" applyAlignment="1">
      <alignment vertical="center" wrapText="1"/>
    </xf>
    <xf numFmtId="164" fontId="18" fillId="5" borderId="98" xfId="1" applyNumberFormat="1" applyFont="1" applyFill="1" applyBorder="1" applyAlignment="1">
      <alignment vertical="center" wrapText="1"/>
    </xf>
    <xf numFmtId="0" fontId="18" fillId="5" borderId="99" xfId="0" applyFont="1" applyFill="1" applyBorder="1" applyAlignment="1">
      <alignment horizontal="right" vertical="center" wrapText="1"/>
    </xf>
    <xf numFmtId="164" fontId="4" fillId="2" borderId="100" xfId="1" applyNumberFormat="1" applyFont="1" applyFill="1" applyBorder="1" applyAlignment="1">
      <alignment vertical="center"/>
    </xf>
    <xf numFmtId="0" fontId="4" fillId="2" borderId="100" xfId="0" applyFont="1" applyFill="1" applyBorder="1" applyAlignment="1">
      <alignment vertical="center"/>
    </xf>
    <xf numFmtId="0" fontId="18" fillId="5" borderId="101" xfId="0" applyFont="1" applyFill="1" applyBorder="1" applyAlignment="1">
      <alignment vertical="center" wrapText="1"/>
    </xf>
    <xf numFmtId="0" fontId="18" fillId="2" borderId="100" xfId="0" applyFont="1" applyFill="1" applyBorder="1" applyAlignment="1">
      <alignment vertical="center" wrapText="1"/>
    </xf>
    <xf numFmtId="0" fontId="18" fillId="5" borderId="102" xfId="0" applyFont="1" applyFill="1" applyBorder="1" applyAlignment="1">
      <alignment vertical="center" wrapText="1"/>
    </xf>
    <xf numFmtId="0" fontId="18" fillId="5" borderId="80" xfId="0" applyFont="1" applyFill="1" applyBorder="1" applyAlignment="1">
      <alignment horizontal="right" vertical="center" wrapText="1"/>
    </xf>
    <xf numFmtId="164" fontId="4" fillId="2" borderId="83" xfId="1" applyNumberFormat="1" applyFont="1" applyFill="1" applyBorder="1" applyAlignment="1">
      <alignment vertical="center"/>
    </xf>
    <xf numFmtId="0" fontId="4" fillId="2" borderId="83" xfId="0" applyFont="1" applyFill="1" applyBorder="1" applyAlignment="1">
      <alignment vertical="center"/>
    </xf>
    <xf numFmtId="0" fontId="18" fillId="2" borderId="83" xfId="0" applyFont="1" applyFill="1" applyBorder="1" applyAlignment="1">
      <alignment vertical="center" wrapText="1"/>
    </xf>
    <xf numFmtId="164" fontId="18" fillId="5" borderId="86" xfId="1" applyNumberFormat="1" applyFont="1" applyFill="1" applyBorder="1" applyAlignment="1">
      <alignment vertical="center" wrapText="1"/>
    </xf>
    <xf numFmtId="0" fontId="16" fillId="2" borderId="23" xfId="0" applyFont="1" applyFill="1" applyBorder="1" applyAlignment="1">
      <alignment horizontal="center" vertical="center" wrapText="1"/>
    </xf>
    <xf numFmtId="164" fontId="16" fillId="2" borderId="11" xfId="1" applyNumberFormat="1" applyFont="1" applyFill="1" applyBorder="1" applyAlignment="1">
      <alignment vertical="center" wrapText="1"/>
    </xf>
    <xf numFmtId="166" fontId="16" fillId="2" borderId="106" xfId="0" applyNumberFormat="1" applyFont="1" applyFill="1" applyBorder="1" applyAlignment="1">
      <alignment vertical="center" wrapText="1"/>
    </xf>
    <xf numFmtId="0" fontId="16" fillId="2" borderId="10" xfId="0" applyFont="1" applyFill="1" applyBorder="1" applyAlignment="1">
      <alignment vertical="center" wrapText="1"/>
    </xf>
    <xf numFmtId="0" fontId="16" fillId="2" borderId="61" xfId="0" applyFont="1" applyFill="1" applyBorder="1" applyAlignment="1">
      <alignment horizontal="center" vertical="center" wrapText="1"/>
    </xf>
    <xf numFmtId="164" fontId="16" fillId="2" borderId="58" xfId="1" applyNumberFormat="1" applyFont="1" applyFill="1" applyBorder="1" applyAlignment="1">
      <alignment vertical="center" wrapText="1"/>
    </xf>
    <xf numFmtId="164" fontId="16" fillId="2" borderId="73" xfId="1" applyNumberFormat="1" applyFont="1" applyFill="1" applyBorder="1" applyAlignment="1">
      <alignment vertical="center" wrapText="1"/>
    </xf>
    <xf numFmtId="164" fontId="16" fillId="2" borderId="67" xfId="1" applyNumberFormat="1" applyFont="1" applyFill="1" applyBorder="1" applyAlignment="1">
      <alignment vertical="center" wrapText="1"/>
    </xf>
    <xf numFmtId="164" fontId="16" fillId="2" borderId="63" xfId="1" applyNumberFormat="1" applyFont="1" applyFill="1" applyBorder="1" applyAlignment="1">
      <alignment vertical="center" wrapText="1"/>
    </xf>
    <xf numFmtId="166" fontId="4" fillId="2" borderId="115" xfId="0" applyNumberFormat="1" applyFont="1" applyFill="1" applyBorder="1" applyAlignment="1">
      <alignment vertical="center"/>
    </xf>
    <xf numFmtId="164" fontId="4" fillId="2" borderId="119" xfId="1" applyNumberFormat="1" applyFont="1" applyFill="1" applyBorder="1" applyAlignment="1">
      <alignment vertical="center"/>
    </xf>
    <xf numFmtId="0" fontId="4" fillId="2" borderId="119" xfId="0" applyFont="1" applyFill="1" applyBorder="1" applyAlignment="1">
      <alignment vertical="center"/>
    </xf>
    <xf numFmtId="166" fontId="4" fillId="2" borderId="123" xfId="0" applyNumberFormat="1" applyFont="1" applyFill="1" applyBorder="1" applyAlignment="1">
      <alignment vertical="center"/>
    </xf>
    <xf numFmtId="0" fontId="19" fillId="8" borderId="110" xfId="0" applyFont="1" applyFill="1" applyBorder="1" applyAlignment="1">
      <alignment horizontal="center" vertical="center" wrapText="1"/>
    </xf>
    <xf numFmtId="0" fontId="19" fillId="8" borderId="107" xfId="0" applyFont="1" applyFill="1" applyBorder="1" applyAlignment="1">
      <alignment vertical="center" wrapText="1"/>
    </xf>
    <xf numFmtId="0" fontId="19" fillId="8" borderId="114" xfId="0" applyFont="1" applyFill="1" applyBorder="1" applyAlignment="1">
      <alignment vertical="center" wrapText="1"/>
    </xf>
    <xf numFmtId="0" fontId="19" fillId="8" borderId="122" xfId="0" applyFont="1" applyFill="1" applyBorder="1" applyAlignment="1">
      <alignment vertical="center" wrapText="1"/>
    </xf>
    <xf numFmtId="0" fontId="19" fillId="8" borderId="118" xfId="0" applyFont="1" applyFill="1" applyBorder="1" applyAlignment="1">
      <alignment horizontal="right" vertical="center" wrapText="1"/>
    </xf>
    <xf numFmtId="0" fontId="19" fillId="2" borderId="111" xfId="0" applyFont="1" applyFill="1" applyBorder="1" applyAlignment="1">
      <alignment horizontal="center" vertical="center"/>
    </xf>
    <xf numFmtId="0" fontId="19" fillId="8" borderId="112" xfId="0" applyFont="1" applyFill="1" applyBorder="1" applyAlignment="1">
      <alignment horizontal="center" vertical="center" wrapText="1"/>
    </xf>
    <xf numFmtId="0" fontId="19" fillId="2" borderId="111" xfId="0" applyFont="1" applyFill="1" applyBorder="1" applyAlignment="1">
      <alignment horizontal="center" vertical="center" wrapText="1"/>
    </xf>
    <xf numFmtId="0" fontId="19" fillId="8" borderId="113" xfId="0" applyFont="1" applyFill="1" applyBorder="1" applyAlignment="1">
      <alignment horizontal="center" vertical="center" wrapText="1"/>
    </xf>
    <xf numFmtId="166" fontId="19" fillId="8" borderId="108" xfId="0" applyNumberFormat="1" applyFont="1" applyFill="1" applyBorder="1" applyAlignment="1">
      <alignment vertical="center" wrapText="1"/>
    </xf>
    <xf numFmtId="166" fontId="19" fillId="8" borderId="116" xfId="0" applyNumberFormat="1" applyFont="1" applyFill="1" applyBorder="1" applyAlignment="1">
      <alignment vertical="center" wrapText="1"/>
    </xf>
    <xf numFmtId="166" fontId="19" fillId="8" borderId="124" xfId="0" applyNumberFormat="1" applyFont="1" applyFill="1" applyBorder="1" applyAlignment="1">
      <alignment vertical="center" wrapText="1"/>
    </xf>
    <xf numFmtId="0" fontId="19" fillId="8" borderId="120" xfId="0" applyFont="1" applyFill="1" applyBorder="1" applyAlignment="1">
      <alignment vertical="center" wrapText="1"/>
    </xf>
    <xf numFmtId="164" fontId="19" fillId="2" borderId="0" xfId="1" applyNumberFormat="1" applyFont="1" applyFill="1" applyBorder="1" applyAlignment="1">
      <alignment vertical="center" wrapText="1"/>
    </xf>
    <xf numFmtId="164" fontId="19" fillId="2" borderId="115" xfId="1" applyNumberFormat="1" applyFont="1" applyFill="1" applyBorder="1" applyAlignment="1">
      <alignment vertical="center" wrapText="1"/>
    </xf>
    <xf numFmtId="166" fontId="19" fillId="2" borderId="123" xfId="0" applyNumberFormat="1" applyFont="1" applyFill="1" applyBorder="1" applyAlignment="1">
      <alignment vertical="center" wrapText="1"/>
    </xf>
    <xf numFmtId="0" fontId="19" fillId="2" borderId="119" xfId="0" applyFont="1" applyFill="1" applyBorder="1" applyAlignment="1">
      <alignment vertical="center" wrapText="1"/>
    </xf>
    <xf numFmtId="0" fontId="19" fillId="8" borderId="109" xfId="0" applyFont="1" applyFill="1" applyBorder="1" applyAlignment="1">
      <alignment vertical="center" wrapText="1"/>
    </xf>
    <xf numFmtId="164" fontId="19" fillId="8" borderId="109" xfId="1" applyNumberFormat="1" applyFont="1" applyFill="1" applyBorder="1" applyAlignment="1">
      <alignment vertical="center" wrapText="1"/>
    </xf>
    <xf numFmtId="164" fontId="19" fillId="8" borderId="117" xfId="1" applyNumberFormat="1" applyFont="1" applyFill="1" applyBorder="1" applyAlignment="1">
      <alignment vertical="center" wrapText="1"/>
    </xf>
    <xf numFmtId="0" fontId="19" fillId="8" borderId="125" xfId="0" applyFont="1" applyFill="1" applyBorder="1" applyAlignment="1">
      <alignment vertical="center" wrapText="1"/>
    </xf>
    <xf numFmtId="0" fontId="19" fillId="8" borderId="121" xfId="0" applyFont="1" applyFill="1" applyBorder="1" applyAlignment="1">
      <alignment vertical="center" wrapText="1"/>
    </xf>
    <xf numFmtId="0" fontId="19" fillId="8" borderId="122" xfId="0" applyFont="1" applyFill="1" applyBorder="1" applyAlignment="1">
      <alignment horizontal="right" vertical="center" wrapText="1"/>
    </xf>
    <xf numFmtId="164" fontId="4" fillId="2" borderId="123" xfId="1" applyNumberFormat="1" applyFont="1" applyFill="1" applyBorder="1" applyAlignment="1">
      <alignment vertical="center"/>
    </xf>
    <xf numFmtId="0" fontId="4" fillId="2" borderId="123" xfId="0" applyFont="1" applyFill="1" applyBorder="1" applyAlignment="1">
      <alignment vertical="center"/>
    </xf>
    <xf numFmtId="0" fontId="19" fillId="2" borderId="123" xfId="0" applyFont="1" applyFill="1" applyBorder="1" applyAlignment="1">
      <alignment vertical="center" wrapText="1"/>
    </xf>
    <xf numFmtId="164" fontId="19" fillId="8" borderId="124" xfId="1" applyNumberFormat="1" applyFont="1" applyFill="1" applyBorder="1" applyAlignment="1">
      <alignment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19" fillId="2" borderId="126" xfId="1" applyNumberFormat="1" applyFont="1" applyFill="1" applyBorder="1" applyAlignment="1">
      <alignment vertical="center" wrapText="1"/>
    </xf>
    <xf numFmtId="164" fontId="19" fillId="2" borderId="131" xfId="1" applyNumberFormat="1" applyFont="1" applyFill="1" applyBorder="1" applyAlignment="1">
      <alignment vertical="center" wrapText="1"/>
    </xf>
    <xf numFmtId="166" fontId="19" fillId="2" borderId="132" xfId="0" applyNumberFormat="1" applyFont="1" applyFill="1" applyBorder="1" applyAlignment="1">
      <alignment vertical="center" wrapText="1"/>
    </xf>
    <xf numFmtId="0" fontId="19" fillId="2" borderId="132" xfId="0" applyFont="1" applyFill="1" applyBorder="1" applyAlignment="1">
      <alignment vertical="center" wrapText="1"/>
    </xf>
    <xf numFmtId="0" fontId="19" fillId="2" borderId="133" xfId="0" applyFont="1" applyFill="1" applyBorder="1" applyAlignment="1">
      <alignment vertical="center" wrapText="1"/>
    </xf>
    <xf numFmtId="164" fontId="19" fillId="2" borderId="132" xfId="1" applyNumberFormat="1" applyFont="1" applyFill="1" applyBorder="1" applyAlignment="1">
      <alignment vertical="center" wrapText="1"/>
    </xf>
    <xf numFmtId="164" fontId="19" fillId="8" borderId="125" xfId="1" applyNumberFormat="1" applyFont="1" applyFill="1" applyBorder="1" applyAlignment="1">
      <alignment vertical="center" wrapText="1"/>
    </xf>
    <xf numFmtId="164" fontId="19" fillId="8" borderId="120" xfId="1" applyNumberFormat="1" applyFont="1" applyFill="1" applyBorder="1" applyAlignment="1">
      <alignment vertical="center" wrapText="1"/>
    </xf>
    <xf numFmtId="165" fontId="16" fillId="6" borderId="1" xfId="0" applyNumberFormat="1" applyFont="1" applyFill="1" applyBorder="1" applyAlignment="1">
      <alignment vertical="center" wrapText="1"/>
    </xf>
    <xf numFmtId="165" fontId="16" fillId="6" borderId="72" xfId="0" applyNumberFormat="1" applyFont="1" applyFill="1" applyBorder="1" applyAlignment="1">
      <alignment vertical="center" wrapText="1"/>
    </xf>
    <xf numFmtId="165" fontId="16" fillId="6" borderId="66" xfId="0" applyNumberFormat="1" applyFont="1" applyFill="1" applyBorder="1" applyAlignment="1">
      <alignment vertical="center" wrapText="1"/>
    </xf>
    <xf numFmtId="2" fontId="4" fillId="2" borderId="0" xfId="0" applyNumberFormat="1" applyFont="1" applyFill="1" applyBorder="1" applyAlignment="1">
      <alignment vertical="center"/>
    </xf>
    <xf numFmtId="2" fontId="4" fillId="2" borderId="65" xfId="0" applyNumberFormat="1" applyFont="1" applyFill="1" applyBorder="1" applyAlignment="1">
      <alignment vertical="center"/>
    </xf>
    <xf numFmtId="2" fontId="16" fillId="6" borderId="27" xfId="0" applyNumberFormat="1" applyFont="1" applyFill="1" applyBorder="1" applyAlignment="1">
      <alignment vertical="center" wrapText="1"/>
    </xf>
    <xf numFmtId="2" fontId="16" fillId="6" borderId="68" xfId="0" applyNumberFormat="1" applyFont="1" applyFill="1" applyBorder="1" applyAlignment="1">
      <alignment vertical="center" wrapText="1"/>
    </xf>
    <xf numFmtId="2" fontId="4" fillId="2" borderId="3" xfId="0" applyNumberFormat="1" applyFont="1" applyFill="1" applyBorder="1" applyAlignment="1">
      <alignment vertical="center"/>
    </xf>
    <xf numFmtId="2" fontId="16" fillId="6" borderId="1" xfId="0" applyNumberFormat="1" applyFont="1" applyFill="1" applyBorder="1" applyAlignment="1">
      <alignment vertical="center" wrapText="1"/>
    </xf>
    <xf numFmtId="2" fontId="16" fillId="6" borderId="72" xfId="0" applyNumberFormat="1" applyFont="1" applyFill="1" applyBorder="1" applyAlignment="1">
      <alignment vertical="center" wrapText="1"/>
    </xf>
    <xf numFmtId="2" fontId="16" fillId="6" borderId="66" xfId="0" applyNumberFormat="1" applyFont="1" applyFill="1" applyBorder="1" applyAlignment="1">
      <alignment vertical="center" wrapText="1"/>
    </xf>
    <xf numFmtId="3" fontId="4" fillId="2" borderId="0" xfId="0" applyNumberFormat="1" applyFont="1" applyFill="1" applyBorder="1" applyAlignment="1">
      <alignment vertical="center"/>
    </xf>
    <xf numFmtId="3" fontId="4" fillId="2" borderId="3" xfId="0" applyNumberFormat="1" applyFont="1" applyFill="1" applyBorder="1" applyAlignment="1">
      <alignment vertical="center"/>
    </xf>
    <xf numFmtId="3" fontId="4" fillId="2" borderId="65" xfId="0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 wrapText="1"/>
    </xf>
    <xf numFmtId="3" fontId="16" fillId="6" borderId="72" xfId="0" applyNumberFormat="1" applyFont="1" applyFill="1" applyBorder="1" applyAlignment="1">
      <alignment vertical="center" wrapText="1"/>
    </xf>
    <xf numFmtId="3" fontId="16" fillId="6" borderId="66" xfId="0" applyNumberFormat="1" applyFont="1" applyFill="1" applyBorder="1" applyAlignment="1">
      <alignment vertical="center" wrapText="1"/>
    </xf>
    <xf numFmtId="3" fontId="16" fillId="6" borderId="27" xfId="0" applyNumberFormat="1" applyFont="1" applyFill="1" applyBorder="1" applyAlignment="1">
      <alignment vertical="center" wrapText="1"/>
    </xf>
    <xf numFmtId="3" fontId="16" fillId="6" borderId="68" xfId="0" applyNumberFormat="1" applyFont="1" applyFill="1" applyBorder="1" applyAlignment="1">
      <alignment vertical="center" wrapText="1"/>
    </xf>
    <xf numFmtId="164" fontId="16" fillId="6" borderId="30" xfId="1" applyNumberFormat="1" applyFont="1" applyFill="1" applyBorder="1" applyAlignment="1">
      <alignment vertical="center" wrapText="1"/>
    </xf>
    <xf numFmtId="3" fontId="4" fillId="2" borderId="93" xfId="0" applyNumberFormat="1" applyFont="1" applyFill="1" applyBorder="1" applyAlignment="1">
      <alignment vertical="center"/>
    </xf>
    <xf numFmtId="3" fontId="4" fillId="2" borderId="94" xfId="0" applyNumberFormat="1" applyFont="1" applyFill="1" applyBorder="1" applyAlignment="1">
      <alignment vertical="center"/>
    </xf>
    <xf numFmtId="3" fontId="4" fillId="2" borderId="83" xfId="0" applyNumberFormat="1" applyFont="1" applyFill="1" applyBorder="1" applyAlignment="1">
      <alignment vertical="center"/>
    </xf>
    <xf numFmtId="3" fontId="18" fillId="5" borderId="95" xfId="0" applyNumberFormat="1" applyFont="1" applyFill="1" applyBorder="1" applyAlignment="1">
      <alignment vertical="center" wrapText="1"/>
    </xf>
    <xf numFmtId="3" fontId="18" fillId="5" borderId="77" xfId="0" applyNumberFormat="1" applyFont="1" applyFill="1" applyBorder="1" applyAlignment="1">
      <alignment vertical="center" wrapText="1"/>
    </xf>
    <xf numFmtId="3" fontId="18" fillId="5" borderId="96" xfId="0" applyNumberFormat="1" applyFont="1" applyFill="1" applyBorder="1" applyAlignment="1">
      <alignment vertical="center" wrapText="1"/>
    </xf>
    <xf numFmtId="3" fontId="18" fillId="5" borderId="86" xfId="0" applyNumberFormat="1" applyFont="1" applyFill="1" applyBorder="1" applyAlignment="1">
      <alignment vertical="center" wrapText="1"/>
    </xf>
    <xf numFmtId="164" fontId="18" fillId="5" borderId="101" xfId="1" applyNumberFormat="1" applyFont="1" applyFill="1" applyBorder="1" applyAlignment="1">
      <alignment vertical="center" wrapText="1"/>
    </xf>
    <xf numFmtId="164" fontId="18" fillId="5" borderId="87" xfId="1" applyNumberFormat="1" applyFont="1" applyFill="1" applyBorder="1" applyAlignment="1">
      <alignment vertical="center" wrapText="1"/>
    </xf>
    <xf numFmtId="3" fontId="4" fillId="2" borderId="27" xfId="0" applyNumberFormat="1" applyFont="1" applyFill="1" applyBorder="1" applyAlignment="1">
      <alignment vertical="center"/>
    </xf>
    <xf numFmtId="0" fontId="20" fillId="6" borderId="2" xfId="2" applyFont="1" applyFill="1" applyBorder="1" applyAlignment="1">
      <alignment horizontal="center" vertical="center"/>
    </xf>
    <xf numFmtId="0" fontId="22" fillId="10" borderId="0" xfId="2" applyFont="1" applyFill="1" applyAlignment="1">
      <alignment horizontal="center" vertical="center"/>
    </xf>
    <xf numFmtId="0" fontId="21" fillId="2" borderId="0" xfId="0" applyFont="1" applyFill="1"/>
    <xf numFmtId="2" fontId="4" fillId="2" borderId="32" xfId="0" applyNumberFormat="1" applyFont="1" applyFill="1" applyBorder="1" applyAlignment="1">
      <alignment vertical="center"/>
    </xf>
    <xf numFmtId="0" fontId="11" fillId="6" borderId="0" xfId="0" applyFont="1" applyFill="1" applyAlignment="1">
      <alignment horizontal="center" vertical="center" wrapText="1"/>
    </xf>
    <xf numFmtId="0" fontId="10" fillId="4" borderId="50" xfId="0" applyFont="1" applyFill="1" applyBorder="1" applyAlignment="1">
      <alignment horizontal="center" vertical="center"/>
    </xf>
    <xf numFmtId="0" fontId="10" fillId="4" borderId="51" xfId="0" applyFont="1" applyFill="1" applyBorder="1" applyAlignment="1">
      <alignment horizontal="center" vertical="center"/>
    </xf>
    <xf numFmtId="49" fontId="10" fillId="4" borderId="51" xfId="0" applyNumberFormat="1" applyFont="1" applyFill="1" applyBorder="1" applyAlignment="1">
      <alignment horizontal="center" vertical="center"/>
    </xf>
    <xf numFmtId="49" fontId="10" fillId="4" borderId="52" xfId="0" applyNumberFormat="1" applyFont="1" applyFill="1" applyBorder="1" applyAlignment="1">
      <alignment horizontal="center" vertical="center"/>
    </xf>
    <xf numFmtId="0" fontId="3" fillId="3" borderId="24" xfId="0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3" fillId="3" borderId="39" xfId="0" applyFont="1" applyFill="1" applyBorder="1" applyAlignment="1">
      <alignment horizontal="center" vertical="center"/>
    </xf>
    <xf numFmtId="0" fontId="3" fillId="3" borderId="40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38" xfId="0" applyFont="1" applyFill="1" applyBorder="1" applyAlignment="1">
      <alignment horizontal="center" vertical="center"/>
    </xf>
    <xf numFmtId="0" fontId="16" fillId="2" borderId="50" xfId="0" applyFont="1" applyFill="1" applyBorder="1" applyAlignment="1">
      <alignment horizontal="center" vertical="center"/>
    </xf>
    <xf numFmtId="0" fontId="16" fillId="2" borderId="51" xfId="0" applyFont="1" applyFill="1" applyBorder="1" applyAlignment="1">
      <alignment horizontal="center" vertical="center"/>
    </xf>
    <xf numFmtId="0" fontId="16" fillId="2" borderId="52" xfId="0" applyFont="1" applyFill="1" applyBorder="1" applyAlignment="1">
      <alignment horizontal="center" vertical="center"/>
    </xf>
    <xf numFmtId="0" fontId="17" fillId="4" borderId="50" xfId="0" applyFont="1" applyFill="1" applyBorder="1" applyAlignment="1">
      <alignment horizontal="center" vertical="center"/>
    </xf>
    <xf numFmtId="0" fontId="17" fillId="4" borderId="51" xfId="0" applyFont="1" applyFill="1" applyBorder="1" applyAlignment="1">
      <alignment horizontal="center" vertical="center"/>
    </xf>
    <xf numFmtId="0" fontId="17" fillId="4" borderId="52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left" vertical="center"/>
    </xf>
    <xf numFmtId="0" fontId="5" fillId="4" borderId="0" xfId="0" applyFont="1" applyFill="1" applyBorder="1" applyAlignment="1">
      <alignment horizontal="left" vertical="center"/>
    </xf>
    <xf numFmtId="0" fontId="5" fillId="4" borderId="2" xfId="0" applyFont="1" applyFill="1" applyBorder="1" applyAlignment="1">
      <alignment horizontal="right" vertical="center"/>
    </xf>
    <xf numFmtId="0" fontId="5" fillId="4" borderId="0" xfId="0" applyFont="1" applyFill="1" applyBorder="1" applyAlignment="1">
      <alignment horizontal="right" vertical="center"/>
    </xf>
    <xf numFmtId="0" fontId="18" fillId="2" borderId="103" xfId="0" applyFont="1" applyFill="1" applyBorder="1" applyAlignment="1">
      <alignment horizontal="center" vertical="center"/>
    </xf>
    <xf numFmtId="0" fontId="18" fillId="2" borderId="104" xfId="0" applyFont="1" applyFill="1" applyBorder="1" applyAlignment="1">
      <alignment horizontal="center" vertical="center"/>
    </xf>
    <xf numFmtId="0" fontId="18" fillId="2" borderId="105" xfId="0" applyFont="1" applyFill="1" applyBorder="1" applyAlignment="1">
      <alignment horizontal="center" vertical="center"/>
    </xf>
    <xf numFmtId="0" fontId="19" fillId="2" borderId="127" xfId="0" applyFont="1" applyFill="1" applyBorder="1" applyAlignment="1">
      <alignment horizontal="center" vertical="center"/>
    </xf>
    <xf numFmtId="0" fontId="19" fillId="2" borderId="128" xfId="0" applyFont="1" applyFill="1" applyBorder="1" applyAlignment="1">
      <alignment horizontal="center" vertical="center"/>
    </xf>
    <xf numFmtId="0" fontId="19" fillId="2" borderId="129" xfId="0" applyFont="1" applyFill="1" applyBorder="1" applyAlignment="1">
      <alignment horizontal="center" vertical="center"/>
    </xf>
    <xf numFmtId="0" fontId="17" fillId="9" borderId="127" xfId="0" applyFont="1" applyFill="1" applyBorder="1" applyAlignment="1">
      <alignment horizontal="center" vertical="center"/>
    </xf>
    <xf numFmtId="0" fontId="17" fillId="9" borderId="128" xfId="0" applyFont="1" applyFill="1" applyBorder="1" applyAlignment="1">
      <alignment horizontal="center" vertical="center"/>
    </xf>
    <xf numFmtId="0" fontId="17" fillId="9" borderId="129" xfId="0" applyFont="1" applyFill="1" applyBorder="1" applyAlignment="1">
      <alignment horizontal="center" vertical="center"/>
    </xf>
    <xf numFmtId="0" fontId="17" fillId="7" borderId="103" xfId="0" applyFont="1" applyFill="1" applyBorder="1" applyAlignment="1">
      <alignment horizontal="center" vertical="center"/>
    </xf>
    <xf numFmtId="0" fontId="17" fillId="7" borderId="104" xfId="0" applyFont="1" applyFill="1" applyBorder="1" applyAlignment="1">
      <alignment horizontal="center" vertical="center"/>
    </xf>
    <xf numFmtId="0" fontId="17" fillId="7" borderId="105" xfId="0" applyFont="1" applyFill="1" applyBorder="1" applyAlignment="1">
      <alignment horizontal="center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336699"/>
      <color rgb="FF006699"/>
      <color rgb="FF003366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tipo - Promedio últimos doce meses</a:t>
            </a:r>
          </a:p>
        </c:rich>
      </c:tx>
      <c:layout>
        <c:manualLayout>
          <c:xMode val="edge"/>
          <c:yMode val="edge"/>
          <c:x val="4.5822397200350195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'Despacho por tipo'!$K$20:$P$20</c:f>
              <c:numCache>
                <c:formatCode>0.0%</c:formatCode>
                <c:ptCount val="6"/>
                <c:pt idx="0">
                  <c:v>0.21985847584556573</c:v>
                </c:pt>
                <c:pt idx="1">
                  <c:v>0.21490148446716639</c:v>
                </c:pt>
                <c:pt idx="2">
                  <c:v>0.18834914169625697</c:v>
                </c:pt>
                <c:pt idx="3">
                  <c:v>0.1922226831664775</c:v>
                </c:pt>
                <c:pt idx="4">
                  <c:v>0.25192112506370651</c:v>
                </c:pt>
                <c:pt idx="5">
                  <c:v>0.2883994008052716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F-4242-9F8E-C3D827B68751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'Despacho por tipo'!$K$38:$P$38</c:f>
              <c:numCache>
                <c:formatCode>0.0%</c:formatCode>
                <c:ptCount val="6"/>
                <c:pt idx="0">
                  <c:v>0.72907287415850175</c:v>
                </c:pt>
                <c:pt idx="1">
                  <c:v>0.73428998950504865</c:v>
                </c:pt>
                <c:pt idx="2">
                  <c:v>0.74006322604666608</c:v>
                </c:pt>
                <c:pt idx="3">
                  <c:v>0.74503394213468943</c:v>
                </c:pt>
                <c:pt idx="4">
                  <c:v>0.71325758299721487</c:v>
                </c:pt>
                <c:pt idx="5">
                  <c:v>0.67509614895091119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F-4242-9F8E-C3D827B68751}"/>
            </c:ext>
          </c:extLst>
        </c:ser>
        <c:ser>
          <c:idx val="2"/>
          <c:order val="2"/>
          <c:tx>
            <c:v>Gasificado y 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'Despacho por tipo'!$K$56:$P$56</c:f>
              <c:numCache>
                <c:formatCode>0.0%</c:formatCode>
                <c:ptCount val="6"/>
                <c:pt idx="0">
                  <c:v>4.7347261191885051E-2</c:v>
                </c:pt>
                <c:pt idx="1">
                  <c:v>4.6807754742657193E-2</c:v>
                </c:pt>
                <c:pt idx="2">
                  <c:v>4.1215302263711409E-2</c:v>
                </c:pt>
                <c:pt idx="3">
                  <c:v>3.4111130608931763E-2</c:v>
                </c:pt>
                <c:pt idx="4">
                  <c:v>3.0512234009080656E-2</c:v>
                </c:pt>
                <c:pt idx="5">
                  <c:v>3.1172264610766911E-2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CF-4242-9F8E-C3D827B68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5264656"/>
        <c:axId val="855256336"/>
      </c:barChart>
      <c:catAx>
        <c:axId val="855264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5256336"/>
        <c:crosses val="autoZero"/>
        <c:auto val="1"/>
        <c:lblAlgn val="ctr"/>
        <c:lblOffset val="100"/>
        <c:noMultiLvlLbl val="0"/>
      </c:catAx>
      <c:valAx>
        <c:axId val="8552563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85526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Sauvignon</a:t>
            </a:r>
            <a:r>
              <a:rPr lang="es-AR" baseline="0"/>
              <a:t> Blanc</a:t>
            </a:r>
            <a:r>
              <a:rPr lang="es-AR"/>
              <a:t>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variedad'!$N$6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'Despacho por variedad'!$J$79:$J$90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variedad'!$N$79:$N$90</c:f>
              <c:numCache>
                <c:formatCode>0.0</c:formatCode>
                <c:ptCount val="12"/>
                <c:pt idx="0">
                  <c:v>4.3484220000000002</c:v>
                </c:pt>
                <c:pt idx="1">
                  <c:v>4.4166470000000002</c:v>
                </c:pt>
                <c:pt idx="2">
                  <c:v>4.3849340000000003</c:v>
                </c:pt>
                <c:pt idx="3">
                  <c:v>4.3930540000000002</c:v>
                </c:pt>
                <c:pt idx="4">
                  <c:v>4.4428450000000002</c:v>
                </c:pt>
                <c:pt idx="5">
                  <c:v>4.488067</c:v>
                </c:pt>
                <c:pt idx="6">
                  <c:v>4.6426850000000002</c:v>
                </c:pt>
                <c:pt idx="7">
                  <c:v>4.5721430000000005</c:v>
                </c:pt>
                <c:pt idx="8">
                  <c:v>4.6825390000000002</c:v>
                </c:pt>
                <c:pt idx="9">
                  <c:v>4.544143</c:v>
                </c:pt>
                <c:pt idx="10">
                  <c:v>4.9235009999999999</c:v>
                </c:pt>
                <c:pt idx="11">
                  <c:v>4.9825999999999997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0C-47CE-BAF3-D66968FC51D1}"/>
            </c:ext>
          </c:extLst>
        </c:ser>
        <c:ser>
          <c:idx val="1"/>
          <c:order val="1"/>
          <c:tx>
            <c:strRef>
              <c:f>'Despacho por variedad'!$O$6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'Despacho por variedad'!$J$79:$J$90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variedad'!$O$79:$O$90</c:f>
              <c:numCache>
                <c:formatCode>0.0</c:formatCode>
                <c:ptCount val="12"/>
                <c:pt idx="0">
                  <c:v>4.9223999999999988</c:v>
                </c:pt>
                <c:pt idx="1">
                  <c:v>4.8481999999999994</c:v>
                </c:pt>
                <c:pt idx="2">
                  <c:v>4.9680999999999997</c:v>
                </c:pt>
                <c:pt idx="3">
                  <c:v>5.1672000000000002</c:v>
                </c:pt>
                <c:pt idx="4">
                  <c:v>5.2244000000000002</c:v>
                </c:pt>
                <c:pt idx="5">
                  <c:v>5.1288</c:v>
                </c:pt>
                <c:pt idx="6">
                  <c:v>4.9548000000000005</c:v>
                </c:pt>
                <c:pt idx="7">
                  <c:v>5.0947999999999993</c:v>
                </c:pt>
                <c:pt idx="8">
                  <c:v>5.0789</c:v>
                </c:pt>
                <c:pt idx="9">
                  <c:v>5.3016000000000005</c:v>
                </c:pt>
                <c:pt idx="10">
                  <c:v>5.0436000000000005</c:v>
                </c:pt>
                <c:pt idx="11">
                  <c:v>5.0266000000000002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0C-47CE-BAF3-D66968FC5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0656192"/>
        <c:axId val="550642048"/>
      </c:barChart>
      <c:lineChart>
        <c:grouping val="standard"/>
        <c:varyColors val="0"/>
        <c:ser>
          <c:idx val="2"/>
          <c:order val="2"/>
          <c:tx>
            <c:strRef>
              <c:f>'Despacho por variedad'!$P$6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'Despacho por variedad'!$J$79:$J$90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variedad'!$P$79:$P$90</c:f>
              <c:numCache>
                <c:formatCode>0.0</c:formatCode>
                <c:ptCount val="12"/>
                <c:pt idx="0">
                  <c:v>4.8127999999999993</c:v>
                </c:pt>
                <c:pt idx="1">
                  <c:v>4.7736999999999998</c:v>
                </c:pt>
                <c:pt idx="2">
                  <c:v>4.7412000000000001</c:v>
                </c:pt>
                <c:pt idx="3">
                  <c:v>4.4819000000000004</c:v>
                </c:pt>
                <c:pt idx="4">
                  <c:v>4.3021000000000003</c:v>
                </c:pt>
                <c:pt idx="5">
                  <c:v>4.0966000000000005</c:v>
                </c:pt>
                <c:pt idx="6">
                  <c:v>4.3681000000000001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0C-47CE-BAF3-D66968FC5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656192"/>
        <c:axId val="550642048"/>
      </c:lineChart>
      <c:catAx>
        <c:axId val="550656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50642048"/>
        <c:crosses val="autoZero"/>
        <c:auto val="1"/>
        <c:lblAlgn val="ctr"/>
        <c:lblOffset val="100"/>
        <c:noMultiLvlLbl val="0"/>
      </c:catAx>
      <c:valAx>
        <c:axId val="5506420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50656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Chardonnay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variedad'!$M$6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'Despacho por variedad'!$J$97:$J$108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variedad'!$M$97:$M$108</c:f>
              <c:numCache>
                <c:formatCode>0.0</c:formatCode>
                <c:ptCount val="12"/>
                <c:pt idx="0">
                  <c:v>7.8697879999999998</c:v>
                </c:pt>
                <c:pt idx="1">
                  <c:v>7.9828689999999991</c:v>
                </c:pt>
                <c:pt idx="2">
                  <c:v>8.0754039999999989</c:v>
                </c:pt>
                <c:pt idx="3">
                  <c:v>8.0592299999999994</c:v>
                </c:pt>
                <c:pt idx="4">
                  <c:v>7.903384</c:v>
                </c:pt>
                <c:pt idx="5">
                  <c:v>7.8594109999999997</c:v>
                </c:pt>
                <c:pt idx="6">
                  <c:v>7.8439999999999994</c:v>
                </c:pt>
                <c:pt idx="7">
                  <c:v>7.9513489999999996</c:v>
                </c:pt>
                <c:pt idx="8">
                  <c:v>7.7630140000000001</c:v>
                </c:pt>
                <c:pt idx="9">
                  <c:v>7.5672540000000001</c:v>
                </c:pt>
                <c:pt idx="10">
                  <c:v>7.3966209999999997</c:v>
                </c:pt>
                <c:pt idx="11">
                  <c:v>7.3729699999999987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C7-4B34-8C3C-7DEAF24D2F8A}"/>
            </c:ext>
          </c:extLst>
        </c:ser>
        <c:ser>
          <c:idx val="1"/>
          <c:order val="1"/>
          <c:tx>
            <c:strRef>
              <c:f>'Despacho por variedad'!$N$6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'Despacho por variedad'!$J$97:$J$108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variedad'!$N$97:$N$108</c:f>
              <c:numCache>
                <c:formatCode>0.0</c:formatCode>
                <c:ptCount val="12"/>
                <c:pt idx="0">
                  <c:v>7.4918190000000005</c:v>
                </c:pt>
                <c:pt idx="1">
                  <c:v>7.5017389999999988</c:v>
                </c:pt>
                <c:pt idx="2">
                  <c:v>7.4752789999999996</c:v>
                </c:pt>
                <c:pt idx="3">
                  <c:v>7.7005780000000001</c:v>
                </c:pt>
                <c:pt idx="4">
                  <c:v>8.3048459999999995</c:v>
                </c:pt>
                <c:pt idx="5">
                  <c:v>8.2721479999999978</c:v>
                </c:pt>
                <c:pt idx="6">
                  <c:v>8.4958139999999993</c:v>
                </c:pt>
                <c:pt idx="7">
                  <c:v>8.669295</c:v>
                </c:pt>
                <c:pt idx="8">
                  <c:v>9.13462</c:v>
                </c:pt>
                <c:pt idx="9">
                  <c:v>9.0882149999999999</c:v>
                </c:pt>
                <c:pt idx="10">
                  <c:v>9.2338789999999999</c:v>
                </c:pt>
                <c:pt idx="11">
                  <c:v>9.1490000000000009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C7-4B34-8C3C-7DEAF24D2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0656192"/>
        <c:axId val="550642048"/>
      </c:barChart>
      <c:lineChart>
        <c:grouping val="standard"/>
        <c:varyColors val="0"/>
        <c:ser>
          <c:idx val="2"/>
          <c:order val="2"/>
          <c:tx>
            <c:strRef>
              <c:f>'Despacho por variedad'!$O$6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'Despacho por variedad'!$J$97:$J$108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variedad'!$O$97:$O$108</c:f>
              <c:numCache>
                <c:formatCode>0.0</c:formatCode>
                <c:ptCount val="12"/>
                <c:pt idx="0">
                  <c:v>8.9390000000000001</c:v>
                </c:pt>
                <c:pt idx="1">
                  <c:v>8.8960999999999988</c:v>
                </c:pt>
                <c:pt idx="2">
                  <c:v>9.168099999999999</c:v>
                </c:pt>
                <c:pt idx="3">
                  <c:v>9.0131999999999977</c:v>
                </c:pt>
                <c:pt idx="4">
                  <c:v>8.8110999999999997</c:v>
                </c:pt>
                <c:pt idx="5">
                  <c:v>9.0671999999999997</c:v>
                </c:pt>
                <c:pt idx="6">
                  <c:v>9.1066000000000003</c:v>
                </c:pt>
                <c:pt idx="7">
                  <c:v>9.4518999999999984</c:v>
                </c:pt>
                <c:pt idx="8">
                  <c:v>9.5098999999999982</c:v>
                </c:pt>
                <c:pt idx="9">
                  <c:v>10.002699999999999</c:v>
                </c:pt>
                <c:pt idx="10">
                  <c:v>10.527899999999999</c:v>
                </c:pt>
                <c:pt idx="11">
                  <c:v>10.952699999999998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C7-4B34-8C3C-7DEAF24D2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656192"/>
        <c:axId val="550642048"/>
      </c:lineChart>
      <c:catAx>
        <c:axId val="550656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50642048"/>
        <c:crosses val="autoZero"/>
        <c:auto val="1"/>
        <c:lblAlgn val="ctr"/>
        <c:lblOffset val="100"/>
        <c:noMultiLvlLbl val="0"/>
      </c:catAx>
      <c:valAx>
        <c:axId val="5506420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50656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Torrontés Riojano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variedad'!$N$6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'Despacho por variedad'!$J$115:$J$126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variedad'!$N$115:$N$126</c:f>
              <c:numCache>
                <c:formatCode>0.0</c:formatCode>
                <c:ptCount val="12"/>
                <c:pt idx="0">
                  <c:v>14.100375999999999</c:v>
                </c:pt>
                <c:pt idx="1">
                  <c:v>13.868411999999999</c:v>
                </c:pt>
                <c:pt idx="2">
                  <c:v>13.687211999999999</c:v>
                </c:pt>
                <c:pt idx="3">
                  <c:v>14.045584999999999</c:v>
                </c:pt>
                <c:pt idx="4">
                  <c:v>14.352032999999999</c:v>
                </c:pt>
                <c:pt idx="5">
                  <c:v>14.351049999999999</c:v>
                </c:pt>
                <c:pt idx="6">
                  <c:v>14.056666</c:v>
                </c:pt>
                <c:pt idx="7">
                  <c:v>13.999043</c:v>
                </c:pt>
                <c:pt idx="8">
                  <c:v>13.673199</c:v>
                </c:pt>
                <c:pt idx="9">
                  <c:v>13.266785000000002</c:v>
                </c:pt>
                <c:pt idx="10">
                  <c:v>12.966884</c:v>
                </c:pt>
                <c:pt idx="11">
                  <c:v>12.5107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EF-45D9-9DAA-F7F597082ADA}"/>
            </c:ext>
          </c:extLst>
        </c:ser>
        <c:ser>
          <c:idx val="1"/>
          <c:order val="1"/>
          <c:tx>
            <c:strRef>
              <c:f>'Despacho por variedad'!$O$6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'Despacho por variedad'!$J$115:$J$126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variedad'!$O$115:$O$126</c:f>
              <c:numCache>
                <c:formatCode>0.0</c:formatCode>
                <c:ptCount val="12"/>
                <c:pt idx="0">
                  <c:v>12.414300000000001</c:v>
                </c:pt>
                <c:pt idx="1">
                  <c:v>12.568499999999998</c:v>
                </c:pt>
                <c:pt idx="2">
                  <c:v>12.2873</c:v>
                </c:pt>
                <c:pt idx="3">
                  <c:v>11.640999999999998</c:v>
                </c:pt>
                <c:pt idx="4">
                  <c:v>11.053000000000001</c:v>
                </c:pt>
                <c:pt idx="5">
                  <c:v>11.3581</c:v>
                </c:pt>
                <c:pt idx="6">
                  <c:v>11.5145</c:v>
                </c:pt>
                <c:pt idx="7">
                  <c:v>11.543699999999999</c:v>
                </c:pt>
                <c:pt idx="8">
                  <c:v>11.7416</c:v>
                </c:pt>
                <c:pt idx="9">
                  <c:v>12.2559</c:v>
                </c:pt>
                <c:pt idx="10">
                  <c:v>13.607999999999999</c:v>
                </c:pt>
                <c:pt idx="11">
                  <c:v>13.770299999999999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EF-45D9-9DAA-F7F597082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0656192"/>
        <c:axId val="550642048"/>
      </c:barChart>
      <c:lineChart>
        <c:grouping val="standard"/>
        <c:varyColors val="0"/>
        <c:ser>
          <c:idx val="2"/>
          <c:order val="2"/>
          <c:tx>
            <c:strRef>
              <c:f>'Despacho por variedad'!$P$6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'Despacho por variedad'!$J$115:$J$126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variedad'!$P$115:$P$126</c:f>
              <c:numCache>
                <c:formatCode>0.0</c:formatCode>
                <c:ptCount val="12"/>
                <c:pt idx="0">
                  <c:v>14.097299999999999</c:v>
                </c:pt>
                <c:pt idx="1">
                  <c:v>13.804399999999999</c:v>
                </c:pt>
                <c:pt idx="2">
                  <c:v>13.938599999999997</c:v>
                </c:pt>
                <c:pt idx="3">
                  <c:v>14.0654</c:v>
                </c:pt>
                <c:pt idx="4">
                  <c:v>13.818799999999998</c:v>
                </c:pt>
                <c:pt idx="5">
                  <c:v>13.780899999999999</c:v>
                </c:pt>
                <c:pt idx="6">
                  <c:v>14.093999999999998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EF-45D9-9DAA-F7F597082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656192"/>
        <c:axId val="550642048"/>
      </c:lineChart>
      <c:catAx>
        <c:axId val="550656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50642048"/>
        <c:crosses val="autoZero"/>
        <c:auto val="1"/>
        <c:lblAlgn val="ctr"/>
        <c:lblOffset val="100"/>
        <c:noMultiLvlLbl val="0"/>
      </c:catAx>
      <c:valAx>
        <c:axId val="5506420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50656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tintos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'Despacho por variedad'!$K$20:$P$20</c:f>
              <c:numCache>
                <c:formatCode>0.0%</c:formatCode>
                <c:ptCount val="6"/>
                <c:pt idx="0">
                  <c:v>8.6656594467182879E-2</c:v>
                </c:pt>
                <c:pt idx="1">
                  <c:v>8.8919344557827407E-2</c:v>
                </c:pt>
                <c:pt idx="2">
                  <c:v>8.5251803390906752E-2</c:v>
                </c:pt>
                <c:pt idx="3">
                  <c:v>9.9740642212967204E-2</c:v>
                </c:pt>
                <c:pt idx="4">
                  <c:v>0.11675933396435921</c:v>
                </c:pt>
                <c:pt idx="5">
                  <c:v>0.14621379504417123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E3-4DBF-A9E2-547EF3B8D58C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'Despacho por variedad'!$K$38:$P$38</c:f>
              <c:numCache>
                <c:formatCode>0.0%</c:formatCode>
                <c:ptCount val="6"/>
                <c:pt idx="0">
                  <c:v>3.2765960159362457E-2</c:v>
                </c:pt>
                <c:pt idx="1">
                  <c:v>3.3056172282595268E-2</c:v>
                </c:pt>
                <c:pt idx="2">
                  <c:v>3.5489175020033313E-2</c:v>
                </c:pt>
                <c:pt idx="3">
                  <c:v>3.7717918244082188E-2</c:v>
                </c:pt>
                <c:pt idx="4">
                  <c:v>4.1215207517699297E-2</c:v>
                </c:pt>
                <c:pt idx="5">
                  <c:v>4.4236145461230315E-2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E3-4DBF-A9E2-547EF3B8D58C}"/>
            </c:ext>
          </c:extLst>
        </c:ser>
        <c:ser>
          <c:idx val="2"/>
          <c:order val="2"/>
          <c:tx>
            <c:v>Merlot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'Despacho por variedad'!$K$56:$P$56</c:f>
              <c:numCache>
                <c:formatCode>0.0%</c:formatCode>
                <c:ptCount val="6"/>
                <c:pt idx="0">
                  <c:v>1.3359202852909089E-2</c:v>
                </c:pt>
                <c:pt idx="1">
                  <c:v>1.1041283706109272E-2</c:v>
                </c:pt>
                <c:pt idx="2">
                  <c:v>9.1004945518366118E-3</c:v>
                </c:pt>
                <c:pt idx="3">
                  <c:v>1.255438799840535E-2</c:v>
                </c:pt>
                <c:pt idx="4">
                  <c:v>1.0373575293275221E-2</c:v>
                </c:pt>
                <c:pt idx="5">
                  <c:v>8.3851760533094725E-3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E3-4DBF-A9E2-547EF3B8D58C}"/>
            </c:ext>
          </c:extLst>
        </c:ser>
        <c:ser>
          <c:idx val="3"/>
          <c:order val="3"/>
          <c:tx>
            <c:v>Syrah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'Despacho por variedad'!$K$74:$P$74</c:f>
              <c:numCache>
                <c:formatCode>0.0%</c:formatCode>
                <c:ptCount val="6"/>
                <c:pt idx="0">
                  <c:v>1.4609071733799057E-2</c:v>
                </c:pt>
                <c:pt idx="1">
                  <c:v>1.3791419554352723E-2</c:v>
                </c:pt>
                <c:pt idx="2">
                  <c:v>1.4716155658112223E-2</c:v>
                </c:pt>
                <c:pt idx="3">
                  <c:v>1.3622835275481393E-2</c:v>
                </c:pt>
                <c:pt idx="4">
                  <c:v>1.1493476329227632E-2</c:v>
                </c:pt>
                <c:pt idx="5">
                  <c:v>1.2933941613429171E-2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E3-4DBF-A9E2-547EF3B8D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5529264"/>
        <c:axId val="1575521360"/>
      </c:barChart>
      <c:catAx>
        <c:axId val="1575529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575521360"/>
        <c:crosses val="autoZero"/>
        <c:auto val="1"/>
        <c:lblAlgn val="ctr"/>
        <c:lblOffset val="100"/>
        <c:noMultiLvlLbl val="0"/>
      </c:catAx>
      <c:valAx>
        <c:axId val="157552136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575529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blancos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Sauvignon Blanc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'Despacho por variedad'!$K$92:$P$92</c:f>
              <c:numCache>
                <c:formatCode>0.0%</c:formatCode>
                <c:ptCount val="6"/>
                <c:pt idx="0">
                  <c:v>4.4492743742560095E-3</c:v>
                </c:pt>
                <c:pt idx="1">
                  <c:v>4.191757535610457E-3</c:v>
                </c:pt>
                <c:pt idx="2">
                  <c:v>4.4076943210448619E-3</c:v>
                </c:pt>
                <c:pt idx="3">
                  <c:v>5.3456946049200904E-3</c:v>
                </c:pt>
                <c:pt idx="4">
                  <c:v>5.5141166865044318E-3</c:v>
                </c:pt>
                <c:pt idx="5">
                  <c:v>4.9596737890340824E-3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4-4994-B684-1C35718DAB5E}"/>
            </c:ext>
          </c:extLst>
        </c:ser>
        <c:ser>
          <c:idx val="1"/>
          <c:order val="1"/>
          <c:tx>
            <c:v>Chardonnay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'Despacho por variedad'!$K$110:$P$110</c:f>
              <c:numCache>
                <c:formatCode>0.0%</c:formatCode>
                <c:ptCount val="6"/>
                <c:pt idx="0">
                  <c:v>9.4711238715072844E-3</c:v>
                </c:pt>
                <c:pt idx="1">
                  <c:v>8.6699995171017705E-3</c:v>
                </c:pt>
                <c:pt idx="2">
                  <c:v>8.9669748058530865E-3</c:v>
                </c:pt>
                <c:pt idx="3">
                  <c:v>9.8015129225370919E-3</c:v>
                </c:pt>
                <c:pt idx="4">
                  <c:v>1.0295636350323675E-2</c:v>
                </c:pt>
                <c:pt idx="5">
                  <c:v>1.2905465002480748E-2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4-4994-B684-1C35718DAB5E}"/>
            </c:ext>
          </c:extLst>
        </c:ser>
        <c:ser>
          <c:idx val="2"/>
          <c:order val="2"/>
          <c:tx>
            <c:v>Torrontés Riojano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'Despacho por variedad'!$K$128:$P$128</c:f>
              <c:numCache>
                <c:formatCode>0.0%</c:formatCode>
                <c:ptCount val="6"/>
                <c:pt idx="0">
                  <c:v>1.2631472933920572E-2</c:v>
                </c:pt>
                <c:pt idx="1">
                  <c:v>1.2622871883664318E-2</c:v>
                </c:pt>
                <c:pt idx="2">
                  <c:v>1.5194557319524796E-2</c:v>
                </c:pt>
                <c:pt idx="3">
                  <c:v>1.607737575343161E-2</c:v>
                </c:pt>
                <c:pt idx="4">
                  <c:v>1.3227857657934036E-2</c:v>
                </c:pt>
                <c:pt idx="5">
                  <c:v>1.5329840830666353E-2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4-4994-B684-1C35718DA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5529264"/>
        <c:axId val="1575521360"/>
      </c:barChart>
      <c:catAx>
        <c:axId val="1575529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575521360"/>
        <c:crosses val="autoZero"/>
        <c:auto val="1"/>
        <c:lblAlgn val="ctr"/>
        <c:lblOffset val="100"/>
        <c:noMultiLvlLbl val="0"/>
      </c:catAx>
      <c:valAx>
        <c:axId val="157552136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575529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exportado</a:t>
            </a:r>
            <a:r>
              <a:rPr lang="es-AR" baseline="0"/>
              <a:t> de vinos - Ultimos doce meses</a:t>
            </a:r>
          </a:p>
          <a:p>
            <a:pPr algn="l">
              <a:defRPr/>
            </a:pPr>
            <a:r>
              <a:rPr lang="es-AR" baseline="0"/>
              <a:t>MM Litros - Fuente: INV</a:t>
            </a:r>
            <a:endParaRPr lang="es-AR"/>
          </a:p>
        </c:rich>
      </c:tx>
      <c:layout>
        <c:manualLayout>
          <c:xMode val="edge"/>
          <c:yMode val="edge"/>
          <c:x val="4.0270874619791792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tipo'!$E$60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8100"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tipo'!$E$61:$E$72</c:f>
              <c:numCache>
                <c:formatCode>0.0</c:formatCode>
                <c:ptCount val="12"/>
                <c:pt idx="0">
                  <c:v>26.539100000000001</c:v>
                </c:pt>
                <c:pt idx="1">
                  <c:v>20.299299999999999</c:v>
                </c:pt>
                <c:pt idx="2">
                  <c:v>22.237300000000001</c:v>
                </c:pt>
                <c:pt idx="3">
                  <c:v>22.663</c:v>
                </c:pt>
                <c:pt idx="4">
                  <c:v>23.5565</c:v>
                </c:pt>
                <c:pt idx="5">
                  <c:v>21.440100000000001</c:v>
                </c:pt>
                <c:pt idx="6">
                  <c:v>25.656400000000001</c:v>
                </c:pt>
                <c:pt idx="7">
                  <c:v>30.350899999999999</c:v>
                </c:pt>
                <c:pt idx="8">
                  <c:v>24.6998</c:v>
                </c:pt>
                <c:pt idx="9">
                  <c:v>31.363499999999998</c:v>
                </c:pt>
                <c:pt idx="10">
                  <c:v>26.610399999999998</c:v>
                </c:pt>
                <c:pt idx="11">
                  <c:v>37.055700000000002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6C-4EC2-8573-CA3337A1A2BD}"/>
            </c:ext>
          </c:extLst>
        </c:ser>
        <c:ser>
          <c:idx val="1"/>
          <c:order val="1"/>
          <c:tx>
            <c:strRef>
              <c:f>'Exportación por tipo'!$F$60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 w="38100"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tipo'!$F$61:$F$72</c:f>
              <c:numCache>
                <c:formatCode>0.0</c:formatCode>
                <c:ptCount val="12"/>
                <c:pt idx="0">
                  <c:v>43.348399999999998</c:v>
                </c:pt>
                <c:pt idx="1">
                  <c:v>41.673699999999997</c:v>
                </c:pt>
                <c:pt idx="2">
                  <c:v>29.754000000000001</c:v>
                </c:pt>
                <c:pt idx="3">
                  <c:v>30.231999999999999</c:v>
                </c:pt>
                <c:pt idx="4">
                  <c:v>32.277700000000003</c:v>
                </c:pt>
                <c:pt idx="5">
                  <c:v>29.3431</c:v>
                </c:pt>
                <c:pt idx="6">
                  <c:v>33.805300000000003</c:v>
                </c:pt>
                <c:pt idx="7">
                  <c:v>32.834200000000003</c:v>
                </c:pt>
                <c:pt idx="8">
                  <c:v>31.704899999999999</c:v>
                </c:pt>
                <c:pt idx="9">
                  <c:v>32.304200000000002</c:v>
                </c:pt>
                <c:pt idx="10">
                  <c:v>32.172899999999998</c:v>
                </c:pt>
                <c:pt idx="11">
                  <c:v>26.619299999999999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6C-4EC2-8573-CA3337A1A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6239344"/>
        <c:axId val="1226246000"/>
      </c:barChart>
      <c:lineChart>
        <c:grouping val="standard"/>
        <c:varyColors val="0"/>
        <c:ser>
          <c:idx val="2"/>
          <c:order val="2"/>
          <c:tx>
            <c:strRef>
              <c:f>'Exportación por tipo'!$G$60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tipo'!$G$61:$G$72</c:f>
              <c:numCache>
                <c:formatCode>0.0</c:formatCode>
                <c:ptCount val="12"/>
                <c:pt idx="0">
                  <c:v>23.5381</c:v>
                </c:pt>
                <c:pt idx="1">
                  <c:v>25.596800000000002</c:v>
                </c:pt>
                <c:pt idx="2">
                  <c:v>31.1082</c:v>
                </c:pt>
                <c:pt idx="3">
                  <c:v>31.6172</c:v>
                </c:pt>
                <c:pt idx="4">
                  <c:v>31.496400000000001</c:v>
                </c:pt>
                <c:pt idx="5">
                  <c:v>32.081600000000002</c:v>
                </c:pt>
                <c:pt idx="6">
                  <c:v>27.625599999999999</c:v>
                </c:pt>
                <c:pt idx="7">
                  <c:v>28.814399999999999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6C-4EC2-8573-CA3337A1A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6239344"/>
        <c:axId val="1226246000"/>
      </c:lineChart>
      <c:catAx>
        <c:axId val="1226239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226246000"/>
        <c:crosses val="autoZero"/>
        <c:auto val="1"/>
        <c:lblAlgn val="ctr"/>
        <c:lblOffset val="100"/>
        <c:noMultiLvlLbl val="0"/>
      </c:catAx>
      <c:valAx>
        <c:axId val="122624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226239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rgbClr val="006666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exportado de vinos - Ultimos doce meses</a:t>
            </a:r>
          </a:p>
          <a:p>
            <a:pPr algn="l">
              <a:defRPr/>
            </a:pPr>
            <a:r>
              <a:rPr lang="es-AR"/>
              <a:t>MM Dólares - Fuente:</a:t>
            </a:r>
            <a:r>
              <a:rPr lang="es-AR" baseline="0"/>
              <a:t> INV</a:t>
            </a:r>
            <a:endParaRPr lang="es-AR"/>
          </a:p>
        </c:rich>
      </c:tx>
      <c:layout>
        <c:manualLayout>
          <c:xMode val="edge"/>
          <c:yMode val="edge"/>
          <c:x val="4.9022212304431672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envase'!$E$95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'Exportación por envase'!$A$96:$A$107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envase'!$E$96:$E$107</c:f>
              <c:numCache>
                <c:formatCode>0.0</c:formatCode>
                <c:ptCount val="12"/>
                <c:pt idx="0">
                  <c:v>62.558999999999997</c:v>
                </c:pt>
                <c:pt idx="1">
                  <c:v>58.228000000000002</c:v>
                </c:pt>
                <c:pt idx="2">
                  <c:v>63.2</c:v>
                </c:pt>
                <c:pt idx="3">
                  <c:v>68.155000000000001</c:v>
                </c:pt>
                <c:pt idx="4">
                  <c:v>73.641000000000005</c:v>
                </c:pt>
                <c:pt idx="5">
                  <c:v>59.512999999999998</c:v>
                </c:pt>
                <c:pt idx="6">
                  <c:v>71.19</c:v>
                </c:pt>
                <c:pt idx="7">
                  <c:v>84.006</c:v>
                </c:pt>
                <c:pt idx="8">
                  <c:v>60.494</c:v>
                </c:pt>
                <c:pt idx="9">
                  <c:v>70.822000000000003</c:v>
                </c:pt>
                <c:pt idx="10">
                  <c:v>62.723999999999997</c:v>
                </c:pt>
                <c:pt idx="11">
                  <c:v>64.337000000000003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4A-477B-BE98-1AA722CE00B1}"/>
            </c:ext>
          </c:extLst>
        </c:ser>
        <c:ser>
          <c:idx val="1"/>
          <c:order val="1"/>
          <c:tx>
            <c:strRef>
              <c:f>'Exportación por envase'!$F$95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'Exportación por envase'!$A$96:$A$107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envase'!$F$96:$F$107</c:f>
              <c:numCache>
                <c:formatCode>0.0</c:formatCode>
                <c:ptCount val="12"/>
                <c:pt idx="0">
                  <c:v>63.069000000000003</c:v>
                </c:pt>
                <c:pt idx="1">
                  <c:v>57.719000000000001</c:v>
                </c:pt>
                <c:pt idx="2">
                  <c:v>58.710999999999999</c:v>
                </c:pt>
                <c:pt idx="3">
                  <c:v>66.42</c:v>
                </c:pt>
                <c:pt idx="4">
                  <c:v>61.734999999999999</c:v>
                </c:pt>
                <c:pt idx="5">
                  <c:v>59.164999999999999</c:v>
                </c:pt>
                <c:pt idx="6">
                  <c:v>77.361999999999995</c:v>
                </c:pt>
                <c:pt idx="7">
                  <c:v>71.302999999999997</c:v>
                </c:pt>
                <c:pt idx="8">
                  <c:v>73.295000000000002</c:v>
                </c:pt>
                <c:pt idx="9">
                  <c:v>73.697000000000003</c:v>
                </c:pt>
                <c:pt idx="10">
                  <c:v>67.319000000000003</c:v>
                </c:pt>
                <c:pt idx="11">
                  <c:v>61.475000000000001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4A-477B-BE98-1AA722CE0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8985312"/>
        <c:axId val="1308973248"/>
      </c:barChart>
      <c:lineChart>
        <c:grouping val="standard"/>
        <c:varyColors val="0"/>
        <c:ser>
          <c:idx val="2"/>
          <c:order val="2"/>
          <c:tx>
            <c:strRef>
              <c:f>'Exportación por envase'!$G$95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envase'!$A$96:$A$107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envase'!$G$96:$G$107</c:f>
              <c:numCache>
                <c:formatCode>0.0</c:formatCode>
                <c:ptCount val="12"/>
                <c:pt idx="0">
                  <c:v>58.908999999999999</c:v>
                </c:pt>
                <c:pt idx="1">
                  <c:v>63.125</c:v>
                </c:pt>
                <c:pt idx="2">
                  <c:v>74.588999999999999</c:v>
                </c:pt>
                <c:pt idx="3">
                  <c:v>72.554000000000002</c:v>
                </c:pt>
                <c:pt idx="4">
                  <c:v>75.137</c:v>
                </c:pt>
                <c:pt idx="5">
                  <c:v>84.757000000000005</c:v>
                </c:pt>
                <c:pt idx="6">
                  <c:v>82.230999999999995</c:v>
                </c:pt>
                <c:pt idx="7">
                  <c:v>80.509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4A-477B-BE98-1AA722CE0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8985312"/>
        <c:axId val="1308973248"/>
      </c:lineChart>
      <c:catAx>
        <c:axId val="1308985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308973248"/>
        <c:crosses val="autoZero"/>
        <c:auto val="1"/>
        <c:lblAlgn val="ctr"/>
        <c:lblOffset val="100"/>
        <c:noMultiLvlLbl val="0"/>
      </c:catAx>
      <c:valAx>
        <c:axId val="1308973248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308985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rgbClr val="006666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en volumen - Promedio últimos doce meses</a:t>
            </a:r>
          </a:p>
        </c:rich>
      </c:tx>
      <c:layout>
        <c:manualLayout>
          <c:xMode val="edge"/>
          <c:yMode val="edge"/>
          <c:x val="7.613769091046346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envase'!$K$20:$P$20</c:f>
              <c:numCache>
                <c:formatCode>0.0%</c:formatCode>
                <c:ptCount val="6"/>
                <c:pt idx="0">
                  <c:v>0.77908673141007179</c:v>
                </c:pt>
                <c:pt idx="1">
                  <c:v>0.83194539708175452</c:v>
                </c:pt>
                <c:pt idx="2">
                  <c:v>0.7937989504378582</c:v>
                </c:pt>
                <c:pt idx="3">
                  <c:v>0.63430349860640234</c:v>
                </c:pt>
                <c:pt idx="4">
                  <c:v>0.51607133113311321</c:v>
                </c:pt>
                <c:pt idx="5">
                  <c:v>0.58264118809549903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93-4222-AAC2-CD8BE5133B5E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envase'!$K$38:$P$38</c:f>
              <c:numCache>
                <c:formatCode>0.0%</c:formatCode>
                <c:ptCount val="6"/>
                <c:pt idx="0">
                  <c:v>0.8414469782421482</c:v>
                </c:pt>
                <c:pt idx="1">
                  <c:v>0.16805460291824562</c:v>
                </c:pt>
                <c:pt idx="2">
                  <c:v>0.20620104956214164</c:v>
                </c:pt>
                <c:pt idx="3">
                  <c:v>0.36569650139359799</c:v>
                </c:pt>
                <c:pt idx="4">
                  <c:v>0.48392866886688662</c:v>
                </c:pt>
                <c:pt idx="5">
                  <c:v>0.41735881190450108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93-4222-AAC2-CD8BE5133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6238512"/>
        <c:axId val="1226247664"/>
      </c:barChart>
      <c:catAx>
        <c:axId val="1226238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226247664"/>
        <c:crosses val="autoZero"/>
        <c:auto val="1"/>
        <c:lblAlgn val="ctr"/>
        <c:lblOffset val="100"/>
        <c:noMultiLvlLbl val="0"/>
      </c:catAx>
      <c:valAx>
        <c:axId val="122624766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226238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Participacion por envase en valor - Promedio últimos doce meses</a:t>
            </a:r>
          </a:p>
        </c:rich>
      </c:tx>
      <c:layout>
        <c:manualLayout>
          <c:xMode val="edge"/>
          <c:yMode val="edge"/>
          <c:x val="1.48331712343065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envase'!$K$59:$P$59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envase'!$K$73:$P$73</c:f>
              <c:numCache>
                <c:formatCode>0.0%</c:formatCode>
                <c:ptCount val="6"/>
                <c:pt idx="0">
                  <c:v>0.932439993468551</c:v>
                </c:pt>
                <c:pt idx="1">
                  <c:v>0.93793563280268333</c:v>
                </c:pt>
                <c:pt idx="2">
                  <c:v>0.93639980225394503</c:v>
                </c:pt>
                <c:pt idx="3">
                  <c:v>0.91408651211126823</c:v>
                </c:pt>
                <c:pt idx="4">
                  <c:v>0.89844529728992117</c:v>
                </c:pt>
                <c:pt idx="5">
                  <c:v>0.90073839770964814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75-433F-BA9A-5807D69D8517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envase'!$K$59:$P$59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envase'!$K$91:$P$91</c:f>
              <c:numCache>
                <c:formatCode>0.0%</c:formatCode>
                <c:ptCount val="6"/>
                <c:pt idx="0">
                  <c:v>6.756011385001072E-2</c:v>
                </c:pt>
                <c:pt idx="1">
                  <c:v>6.2064367197316575E-2</c:v>
                </c:pt>
                <c:pt idx="2">
                  <c:v>6.3600197746055118E-2</c:v>
                </c:pt>
                <c:pt idx="3">
                  <c:v>8.5913487888731488E-2</c:v>
                </c:pt>
                <c:pt idx="4">
                  <c:v>0.10155470271007853</c:v>
                </c:pt>
                <c:pt idx="5">
                  <c:v>9.9261602290352122E-2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75-433F-BA9A-5807D69D8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6967936"/>
        <c:axId val="1146977504"/>
      </c:barChart>
      <c:catAx>
        <c:axId val="1146967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46977504"/>
        <c:crosses val="autoZero"/>
        <c:auto val="1"/>
        <c:lblAlgn val="ctr"/>
        <c:lblOffset val="100"/>
        <c:noMultiLvlLbl val="0"/>
      </c:catAx>
      <c:valAx>
        <c:axId val="114697750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14696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envase'!$E$112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envase'!$E$113:$E$124</c:f>
              <c:numCache>
                <c:formatCode>0.0</c:formatCode>
                <c:ptCount val="12"/>
                <c:pt idx="0">
                  <c:v>3.9160428488544867</c:v>
                </c:pt>
                <c:pt idx="1">
                  <c:v>4.0386253041362536</c:v>
                </c:pt>
                <c:pt idx="2">
                  <c:v>3.7511183724277428</c:v>
                </c:pt>
                <c:pt idx="3">
                  <c:v>3.8240884638374175</c:v>
                </c:pt>
                <c:pt idx="4">
                  <c:v>3.8332715328547953</c:v>
                </c:pt>
                <c:pt idx="5">
                  <c:v>3.7501942423198273</c:v>
                </c:pt>
                <c:pt idx="6">
                  <c:v>4.048420048199846</c:v>
                </c:pt>
                <c:pt idx="7">
                  <c:v>4.0406261589006176</c:v>
                </c:pt>
                <c:pt idx="8">
                  <c:v>3.751847665420398</c:v>
                </c:pt>
                <c:pt idx="9">
                  <c:v>3.4704545943967093</c:v>
                </c:pt>
                <c:pt idx="10">
                  <c:v>3.6540867523958158</c:v>
                </c:pt>
                <c:pt idx="11">
                  <c:v>3.8499944982394365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9D-44EE-96F4-2FC74F739993}"/>
            </c:ext>
          </c:extLst>
        </c:ser>
        <c:ser>
          <c:idx val="1"/>
          <c:order val="1"/>
          <c:tx>
            <c:strRef>
              <c:f>'Exportación por envase'!$F$112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20000"/>
                  <a:lumOff val="8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envase'!$F$113:$F$124</c:f>
              <c:numCache>
                <c:formatCode>0.0</c:formatCode>
                <c:ptCount val="12"/>
                <c:pt idx="0">
                  <c:v>3.7372375128860522</c:v>
                </c:pt>
                <c:pt idx="1">
                  <c:v>3.7810899500107342</c:v>
                </c:pt>
                <c:pt idx="2">
                  <c:v>3.6767908067937571</c:v>
                </c:pt>
                <c:pt idx="3">
                  <c:v>3.4400997163048568</c:v>
                </c:pt>
                <c:pt idx="4">
                  <c:v>3.0865357722212901</c:v>
                </c:pt>
                <c:pt idx="5">
                  <c:v>3.03154145003055</c:v>
                </c:pt>
                <c:pt idx="6">
                  <c:v>3.6137151795177864</c:v>
                </c:pt>
                <c:pt idx="7">
                  <c:v>3.4266028790807677</c:v>
                </c:pt>
                <c:pt idx="8">
                  <c:v>3.4009495908677643</c:v>
                </c:pt>
                <c:pt idx="9">
                  <c:v>3.5939764247864172</c:v>
                </c:pt>
                <c:pt idx="10">
                  <c:v>3.6338521988816681</c:v>
                </c:pt>
                <c:pt idx="11">
                  <c:v>3.7753349603331872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9D-44EE-96F4-2FC74F739993}"/>
            </c:ext>
          </c:extLst>
        </c:ser>
        <c:ser>
          <c:idx val="2"/>
          <c:order val="2"/>
          <c:tx>
            <c:strRef>
              <c:f>'Exportación por envase'!$G$112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envase'!$G$113:$G$124</c:f>
              <c:numCache>
                <c:formatCode>0.0</c:formatCode>
                <c:ptCount val="12"/>
                <c:pt idx="0">
                  <c:v>3.628106942409246</c:v>
                </c:pt>
                <c:pt idx="1">
                  <c:v>3.6645966701166608</c:v>
                </c:pt>
                <c:pt idx="2">
                  <c:v>3.5501923198183998</c:v>
                </c:pt>
                <c:pt idx="3">
                  <c:v>3.676304193319119</c:v>
                </c:pt>
                <c:pt idx="4">
                  <c:v>3.5679969252450197</c:v>
                </c:pt>
                <c:pt idx="5">
                  <c:v>3.7315689981096409</c:v>
                </c:pt>
                <c:pt idx="6">
                  <c:v>3.9824723676255531</c:v>
                </c:pt>
                <c:pt idx="7">
                  <c:v>3.6375151789328313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9D-44EE-96F4-2FC74F739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2643568"/>
        <c:axId val="1222660208"/>
      </c:lineChart>
      <c:catAx>
        <c:axId val="122264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222660208"/>
        <c:crosses val="autoZero"/>
        <c:auto val="1"/>
        <c:lblAlgn val="ctr"/>
        <c:lblOffset val="100"/>
        <c:noMultiLvlLbl val="0"/>
      </c:catAx>
      <c:valAx>
        <c:axId val="122266020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222643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- Promedio últimos doce meses</a:t>
            </a:r>
          </a:p>
        </c:rich>
      </c:tx>
      <c:layout>
        <c:manualLayout>
          <c:xMode val="edge"/>
          <c:yMode val="edge"/>
          <c:x val="2.777777777777225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Damajuana</c:v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'Despacho por envase'!$K$20:$P$20</c:f>
              <c:numCache>
                <c:formatCode>0.0%</c:formatCode>
                <c:ptCount val="6"/>
                <c:pt idx="0">
                  <c:v>3.7775478997446467E-2</c:v>
                </c:pt>
                <c:pt idx="1">
                  <c:v>4.1006976006681586E-2</c:v>
                </c:pt>
                <c:pt idx="2">
                  <c:v>3.9706112811916314E-2</c:v>
                </c:pt>
                <c:pt idx="3">
                  <c:v>3.7464652832592385E-2</c:v>
                </c:pt>
                <c:pt idx="4">
                  <c:v>3.575947243576022E-2</c:v>
                </c:pt>
                <c:pt idx="5">
                  <c:v>3.8706122875869074E-2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0-4D97-8D96-A26F2A4B9656}"/>
            </c:ext>
          </c:extLst>
        </c:ser>
        <c:ser>
          <c:idx val="1"/>
          <c:order val="1"/>
          <c:tx>
            <c:v>Botella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'Despacho por envase'!$K$38:$P$38</c:f>
              <c:numCache>
                <c:formatCode>0.0%</c:formatCode>
                <c:ptCount val="6"/>
                <c:pt idx="0">
                  <c:v>0.5522818857524463</c:v>
                </c:pt>
                <c:pt idx="1">
                  <c:v>0.54471149790555007</c:v>
                </c:pt>
                <c:pt idx="2">
                  <c:v>0.55399936545291162</c:v>
                </c:pt>
                <c:pt idx="3">
                  <c:v>0.55791112111528307</c:v>
                </c:pt>
                <c:pt idx="4">
                  <c:v>0.58388277656268173</c:v>
                </c:pt>
                <c:pt idx="5">
                  <c:v>0.61082749245749501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A0-4D97-8D96-A26F2A4B9656}"/>
            </c:ext>
          </c:extLst>
        </c:ser>
        <c:ser>
          <c:idx val="2"/>
          <c:order val="2"/>
          <c:tx>
            <c:v>Tetrabrik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'Despacho por envase'!$K$56:$P$56</c:f>
              <c:numCache>
                <c:formatCode>0.0%</c:formatCode>
                <c:ptCount val="6"/>
                <c:pt idx="0">
                  <c:v>0.40547642470201994</c:v>
                </c:pt>
                <c:pt idx="1">
                  <c:v>0.3978091294587307</c:v>
                </c:pt>
                <c:pt idx="2">
                  <c:v>0.39032930626828694</c:v>
                </c:pt>
                <c:pt idx="3">
                  <c:v>0.40452303912370113</c:v>
                </c:pt>
                <c:pt idx="4">
                  <c:v>0.37773617827536732</c:v>
                </c:pt>
                <c:pt idx="5">
                  <c:v>0.34558330455781994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A0-4D97-8D96-A26F2A4B9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9666704"/>
        <c:axId val="969655888"/>
      </c:barChart>
      <c:catAx>
        <c:axId val="969666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969655888"/>
        <c:crosses val="autoZero"/>
        <c:auto val="1"/>
        <c:lblAlgn val="ctr"/>
        <c:lblOffset val="100"/>
        <c:noMultiLvlLbl val="0"/>
      </c:catAx>
      <c:valAx>
        <c:axId val="9696558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969666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granel - U$S/Litro</a:t>
            </a:r>
          </a:p>
        </c:rich>
      </c:tx>
      <c:layout>
        <c:manualLayout>
          <c:xMode val="edge"/>
          <c:yMode val="edge"/>
          <c:x val="1.84242424242425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envase'!$E$130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envase'!$E$131:$E$142</c:f>
              <c:numCache>
                <c:formatCode>0.0</c:formatCode>
                <c:ptCount val="12"/>
                <c:pt idx="0">
                  <c:v>0.58134567174766438</c:v>
                </c:pt>
                <c:pt idx="1">
                  <c:v>0.71607670649539845</c:v>
                </c:pt>
                <c:pt idx="2">
                  <c:v>0.78407773260336699</c:v>
                </c:pt>
                <c:pt idx="3">
                  <c:v>0.71777075316107752</c:v>
                </c:pt>
                <c:pt idx="4">
                  <c:v>0.79778413543014381</c:v>
                </c:pt>
                <c:pt idx="5">
                  <c:v>0.60340412712757951</c:v>
                </c:pt>
                <c:pt idx="6">
                  <c:v>0.53761361438793265</c:v>
                </c:pt>
                <c:pt idx="7">
                  <c:v>0.59318555008210183</c:v>
                </c:pt>
                <c:pt idx="8">
                  <c:v>0.45109158215322148</c:v>
                </c:pt>
                <c:pt idx="9">
                  <c:v>0.49723584101589685</c:v>
                </c:pt>
                <c:pt idx="10">
                  <c:v>0.54601453517169329</c:v>
                </c:pt>
                <c:pt idx="11">
                  <c:v>0.37108759088425886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81-4C18-839B-FB50D544377C}"/>
            </c:ext>
          </c:extLst>
        </c:ser>
        <c:ser>
          <c:idx val="1"/>
          <c:order val="1"/>
          <c:tx>
            <c:strRef>
              <c:f>'Exportación por envase'!$F$130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20000"/>
                  <a:lumOff val="8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envase'!$F$131:$F$142</c:f>
              <c:numCache>
                <c:formatCode>0.0</c:formatCode>
                <c:ptCount val="12"/>
                <c:pt idx="0">
                  <c:v>0.3474280388817888</c:v>
                </c:pt>
                <c:pt idx="1">
                  <c:v>0.29349511714656945</c:v>
                </c:pt>
                <c:pt idx="2">
                  <c:v>0.41024913967546106</c:v>
                </c:pt>
                <c:pt idx="3">
                  <c:v>0.43402097314765192</c:v>
                </c:pt>
                <c:pt idx="4">
                  <c:v>0.45532508836376012</c:v>
                </c:pt>
                <c:pt idx="5">
                  <c:v>0.54791779565634247</c:v>
                </c:pt>
                <c:pt idx="6">
                  <c:v>0.49603685481457771</c:v>
                </c:pt>
                <c:pt idx="7">
                  <c:v>0.54790979712736831</c:v>
                </c:pt>
                <c:pt idx="8">
                  <c:v>0.5007768213310938</c:v>
                </c:pt>
                <c:pt idx="9">
                  <c:v>0.54276834376829874</c:v>
                </c:pt>
                <c:pt idx="10">
                  <c:v>0.46753651209716668</c:v>
                </c:pt>
                <c:pt idx="11">
                  <c:v>0.61114659173159624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81-4C18-839B-FB50D544377C}"/>
            </c:ext>
          </c:extLst>
        </c:ser>
        <c:ser>
          <c:idx val="2"/>
          <c:order val="2"/>
          <c:tx>
            <c:strRef>
              <c:f>'Exportación por envase'!$G$130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envase'!$G$131:$G$142</c:f>
              <c:numCache>
                <c:formatCode>0.0</c:formatCode>
                <c:ptCount val="12"/>
                <c:pt idx="0">
                  <c:v>0.73182688799708129</c:v>
                </c:pt>
                <c:pt idx="1">
                  <c:v>0.58775560131291915</c:v>
                </c:pt>
                <c:pt idx="2">
                  <c:v>0.61068569590877086</c:v>
                </c:pt>
                <c:pt idx="3">
                  <c:v>0.57137689023949068</c:v>
                </c:pt>
                <c:pt idx="4">
                  <c:v>0.68314492025721885</c:v>
                </c:pt>
                <c:pt idx="5">
                  <c:v>0.64383873661832813</c:v>
                </c:pt>
                <c:pt idx="6">
                  <c:v>0.62381395573713017</c:v>
                </c:pt>
                <c:pt idx="7">
                  <c:v>0.52758192683207727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81-4C18-839B-FB50D5443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8876976"/>
        <c:axId val="1308889040"/>
      </c:lineChart>
      <c:catAx>
        <c:axId val="130887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308889040"/>
        <c:crosses val="autoZero"/>
        <c:auto val="1"/>
        <c:lblAlgn val="ctr"/>
        <c:lblOffset val="100"/>
        <c:noMultiLvlLbl val="0"/>
      </c:catAx>
      <c:valAx>
        <c:axId val="1308889040"/>
        <c:scaling>
          <c:orientation val="minMax"/>
          <c:max val="1.6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308876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varietal'!$K$20:$P$20</c:f>
              <c:numCache>
                <c:formatCode>0.0%</c:formatCode>
                <c:ptCount val="6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0.58854914643887035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89-4DB6-8B79-A8BFEC4BCF8E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varietal'!$K$38:$P$38</c:f>
              <c:numCache>
                <c:formatCode>0.0%</c:formatCode>
                <c:ptCount val="6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8.9493082568234322E-2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89-4DB6-8B79-A8BFEC4BCF8E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varietal'!$K$110:$P$110</c:f>
              <c:numCache>
                <c:formatCode>0.0%</c:formatCode>
                <c:ptCount val="6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6.3414232706324639E-2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89-4DB6-8B79-A8BFEC4BC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3415199"/>
        <c:axId val="658240831"/>
      </c:barChart>
      <c:catAx>
        <c:axId val="633415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58240831"/>
        <c:crosses val="autoZero"/>
        <c:auto val="1"/>
        <c:lblAlgn val="ctr"/>
        <c:lblOffset val="100"/>
        <c:noMultiLvlLbl val="0"/>
      </c:catAx>
      <c:valAx>
        <c:axId val="658240831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633415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varietal'!$K$167:$P$167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varietal'!$K$181:$P$181</c:f>
              <c:numCache>
                <c:formatCode>0.0%</c:formatCode>
                <c:ptCount val="6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0.64882645346951029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65-4214-B463-D3FBB491A3B8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varietal'!$K$167:$P$167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varietal'!$K$199:$P$199</c:f>
              <c:numCache>
                <c:formatCode>0.0%</c:formatCode>
                <c:ptCount val="6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9.637205784696648E-2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65-4214-B463-D3FBB491A3B8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varietal'!$K$167:$P$167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varietal'!$K$271:$P$271</c:f>
              <c:numCache>
                <c:formatCode>0.0%</c:formatCode>
                <c:ptCount val="6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5.8069515846855706E-2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65-4214-B463-D3FBB491A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0607919"/>
        <c:axId val="670605423"/>
      </c:barChart>
      <c:catAx>
        <c:axId val="6706079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70605423"/>
        <c:crosses val="autoZero"/>
        <c:auto val="1"/>
        <c:lblAlgn val="ctr"/>
        <c:lblOffset val="100"/>
        <c:noMultiLvlLbl val="0"/>
      </c:catAx>
      <c:valAx>
        <c:axId val="670605423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670607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país'!$K$20:$P$20</c:f>
              <c:numCache>
                <c:formatCode>0.0%</c:formatCode>
                <c:ptCount val="6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0.18082840551386253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00-414D-9590-DCE901D32E9E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país'!$K$38:$P$38</c:f>
              <c:numCache>
                <c:formatCode>0.0%</c:formatCode>
                <c:ptCount val="6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0.17175546943167336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00-414D-9590-DCE901D32E9E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país'!$K$56:$P$56</c:f>
              <c:numCache>
                <c:formatCode>0.0%</c:formatCode>
                <c:ptCount val="6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0.12006858913058266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00-414D-9590-DCE901D32E9E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país'!$K$74:$P$74</c:f>
              <c:numCache>
                <c:formatCode>0.0%</c:formatCode>
                <c:ptCount val="6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7.4743560518194904E-2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00-414D-9590-DCE901D32E9E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país'!$K$92:$P$92</c:f>
              <c:numCache>
                <c:formatCode>0.0%</c:formatCode>
                <c:ptCount val="6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2.1006067582168182E-2</c:v>
                </c:pt>
                <c:pt idx="5">
                  <c:v>2.7121533741851053E-2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00-414D-9590-DCE901D32E9E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país'!$K$110:$P$110</c:f>
              <c:numCache>
                <c:formatCode>0.0%</c:formatCode>
                <c:ptCount val="6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8.1226736975443331E-2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00-414D-9590-DCE901D32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358783"/>
        <c:axId val="636362111"/>
      </c:barChart>
      <c:catAx>
        <c:axId val="636358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36362111"/>
        <c:crosses val="autoZero"/>
        <c:auto val="1"/>
        <c:lblAlgn val="ctr"/>
        <c:lblOffset val="100"/>
        <c:noMultiLvlLbl val="0"/>
      </c:catAx>
      <c:valAx>
        <c:axId val="636362111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636358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 - Fuente: CIC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país'!$K$217:$P$217</c:f>
              <c:numCache>
                <c:formatCode>0.0%</c:formatCode>
                <c:ptCount val="6"/>
                <c:pt idx="0">
                  <c:v>0.39161841973928041</c:v>
                </c:pt>
                <c:pt idx="1">
                  <c:v>0.34806921847872707</c:v>
                </c:pt>
                <c:pt idx="2">
                  <c:v>0.32473830333513248</c:v>
                </c:pt>
                <c:pt idx="3">
                  <c:v>0.31044154603227897</c:v>
                </c:pt>
                <c:pt idx="4">
                  <c:v>0.298907712265436</c:v>
                </c:pt>
                <c:pt idx="5">
                  <c:v>0.2835464269623485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9E-4562-811A-302854BEBD47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país'!$K$235:$P$235</c:f>
              <c:numCache>
                <c:formatCode>0.0%</c:formatCode>
                <c:ptCount val="6"/>
                <c:pt idx="0">
                  <c:v>0.11958274243178875</c:v>
                </c:pt>
                <c:pt idx="1">
                  <c:v>0.1176720718179191</c:v>
                </c:pt>
                <c:pt idx="2">
                  <c:v>0.12535650606007581</c:v>
                </c:pt>
                <c:pt idx="3">
                  <c:v>0.13906316330383625</c:v>
                </c:pt>
                <c:pt idx="4">
                  <c:v>0.1510946091799065</c:v>
                </c:pt>
                <c:pt idx="5">
                  <c:v>0.16056838373389987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9E-4562-811A-302854BEBD47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país'!$K$253:$P$253</c:f>
              <c:numCache>
                <c:formatCode>0.0%</c:formatCode>
                <c:ptCount val="6"/>
                <c:pt idx="0">
                  <c:v>9.4860360559564164E-2</c:v>
                </c:pt>
                <c:pt idx="1">
                  <c:v>8.18938862054987E-2</c:v>
                </c:pt>
                <c:pt idx="2">
                  <c:v>8.2076451769828501E-2</c:v>
                </c:pt>
                <c:pt idx="3">
                  <c:v>8.541002364102844E-2</c:v>
                </c:pt>
                <c:pt idx="4">
                  <c:v>8.6438540317569479E-2</c:v>
                </c:pt>
                <c:pt idx="5">
                  <c:v>8.4560231784671119E-2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9E-4562-811A-302854BEBD47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país'!$K$271:$P$271</c:f>
              <c:numCache>
                <c:formatCode>0.0%</c:formatCode>
                <c:ptCount val="6"/>
                <c:pt idx="0">
                  <c:v>6.2624536518460505E-2</c:v>
                </c:pt>
                <c:pt idx="1">
                  <c:v>6.3047635125097312E-2</c:v>
                </c:pt>
                <c:pt idx="2">
                  <c:v>7.0938700965725715E-2</c:v>
                </c:pt>
                <c:pt idx="3">
                  <c:v>6.7161409942858838E-2</c:v>
                </c:pt>
                <c:pt idx="4">
                  <c:v>7.4927987493451711E-2</c:v>
                </c:pt>
                <c:pt idx="5">
                  <c:v>9.4773792267882059E-2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9E-4562-811A-302854BEBD47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país'!$K$289:$P$289</c:f>
              <c:numCache>
                <c:formatCode>0.0%</c:formatCode>
                <c:ptCount val="6"/>
                <c:pt idx="0">
                  <c:v>4.5220919921171207E-2</c:v>
                </c:pt>
                <c:pt idx="1">
                  <c:v>3.9245134196982771E-2</c:v>
                </c:pt>
                <c:pt idx="2">
                  <c:v>3.5232494157286791E-2</c:v>
                </c:pt>
                <c:pt idx="3">
                  <c:v>3.2205469892214934E-2</c:v>
                </c:pt>
                <c:pt idx="4">
                  <c:v>3.5610229539003356E-2</c:v>
                </c:pt>
                <c:pt idx="5">
                  <c:v>3.8116606116239952E-2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9E-4562-811A-302854BEBD47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país'!$K$307:$P$307</c:f>
              <c:numCache>
                <c:formatCode>0.0%</c:formatCode>
                <c:ptCount val="6"/>
                <c:pt idx="0">
                  <c:v>2.8872359331908518E-2</c:v>
                </c:pt>
                <c:pt idx="1">
                  <c:v>2.7708960965111638E-2</c:v>
                </c:pt>
                <c:pt idx="2">
                  <c:v>2.8760067165355951E-2</c:v>
                </c:pt>
                <c:pt idx="3">
                  <c:v>2.9790470191068223E-2</c:v>
                </c:pt>
                <c:pt idx="4">
                  <c:v>3.1031470106674116E-2</c:v>
                </c:pt>
                <c:pt idx="5">
                  <c:v>2.9522551588794823E-2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9E-4562-811A-302854BEB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358783"/>
        <c:axId val="636362111"/>
      </c:barChart>
      <c:catAx>
        <c:axId val="636358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36362111"/>
        <c:crosses val="autoZero"/>
        <c:auto val="1"/>
        <c:lblAlgn val="ctr"/>
        <c:lblOffset val="100"/>
        <c:noMultiLvlLbl val="0"/>
      </c:catAx>
      <c:valAx>
        <c:axId val="636362111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636358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036303840216489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 total por tipo'!$N$60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tipo'!$N$61:$N$72</c:f>
              <c:numCache>
                <c:formatCode>#,##0.0</c:formatCode>
                <c:ptCount val="12"/>
                <c:pt idx="0">
                  <c:v>1126.5392999999999</c:v>
                </c:pt>
                <c:pt idx="1">
                  <c:v>1134.5247999999999</c:v>
                </c:pt>
                <c:pt idx="2">
                  <c:v>1137.2842999999998</c:v>
                </c:pt>
                <c:pt idx="3">
                  <c:v>1141.9353999999998</c:v>
                </c:pt>
                <c:pt idx="4">
                  <c:v>1152.3255999999999</c:v>
                </c:pt>
                <c:pt idx="5">
                  <c:v>1151.5090999999998</c:v>
                </c:pt>
                <c:pt idx="6">
                  <c:v>1156.7257999999999</c:v>
                </c:pt>
                <c:pt idx="7">
                  <c:v>1156.6453999999999</c:v>
                </c:pt>
                <c:pt idx="8">
                  <c:v>1155.4193</c:v>
                </c:pt>
                <c:pt idx="9">
                  <c:v>1165.2121</c:v>
                </c:pt>
                <c:pt idx="10">
                  <c:v>1177.9991</c:v>
                </c:pt>
                <c:pt idx="11">
                  <c:v>1197.7312999999999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8E-4C3D-B109-9A81D093FA48}"/>
            </c:ext>
          </c:extLst>
        </c:ser>
        <c:ser>
          <c:idx val="1"/>
          <c:order val="1"/>
          <c:tx>
            <c:strRef>
              <c:f>'Venta total por tipo'!$O$60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tipo'!$O$61:$O$72</c:f>
              <c:numCache>
                <c:formatCode>#,##0.0</c:formatCode>
                <c:ptCount val="12"/>
                <c:pt idx="0">
                  <c:v>1223.1381999999999</c:v>
                </c:pt>
                <c:pt idx="1">
                  <c:v>1249.3398000000002</c:v>
                </c:pt>
                <c:pt idx="2">
                  <c:v>1253.4189000000001</c:v>
                </c:pt>
                <c:pt idx="3">
                  <c:v>1262.7048</c:v>
                </c:pt>
                <c:pt idx="4">
                  <c:v>1269.3843999999999</c:v>
                </c:pt>
                <c:pt idx="5">
                  <c:v>1295.9731000000002</c:v>
                </c:pt>
                <c:pt idx="6">
                  <c:v>1321.8618000000001</c:v>
                </c:pt>
                <c:pt idx="7">
                  <c:v>1325.5421000000001</c:v>
                </c:pt>
                <c:pt idx="8">
                  <c:v>1339.6776</c:v>
                </c:pt>
                <c:pt idx="9">
                  <c:v>1341.6747</c:v>
                </c:pt>
                <c:pt idx="10">
                  <c:v>1346.0539000000003</c:v>
                </c:pt>
                <c:pt idx="11">
                  <c:v>1337.8261000000002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8E-4C3D-B109-9A81D093F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176256"/>
        <c:axId val="139176672"/>
      </c:barChart>
      <c:lineChart>
        <c:grouping val="standard"/>
        <c:varyColors val="0"/>
        <c:ser>
          <c:idx val="2"/>
          <c:order val="2"/>
          <c:tx>
            <c:strRef>
              <c:f>'Venta total por tipo'!$P$60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tipo'!$P$61:$P$72</c:f>
              <c:numCache>
                <c:formatCode>#,##0.0</c:formatCode>
                <c:ptCount val="12"/>
                <c:pt idx="0">
                  <c:v>1313.5930999999998</c:v>
                </c:pt>
                <c:pt idx="1">
                  <c:v>1291.2803000000001</c:v>
                </c:pt>
                <c:pt idx="2">
                  <c:v>1285.2834000000003</c:v>
                </c:pt>
                <c:pt idx="3">
                  <c:v>1282.1589999999999</c:v>
                </c:pt>
                <c:pt idx="4">
                  <c:v>1261.0102999999999</c:v>
                </c:pt>
                <c:pt idx="5">
                  <c:v>1253.1405999999999</c:v>
                </c:pt>
                <c:pt idx="6">
                  <c:v>1226.7812999999999</c:v>
                </c:pt>
                <c:pt idx="7">
                  <c:v>1216.4192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8E-4C3D-B109-9A81D093F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76256"/>
        <c:axId val="139176672"/>
      </c:lineChart>
      <c:catAx>
        <c:axId val="139176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39176672"/>
        <c:crosses val="autoZero"/>
        <c:auto val="1"/>
        <c:lblAlgn val="ctr"/>
        <c:lblOffset val="100"/>
        <c:noMultiLvlLbl val="0"/>
      </c:catAx>
      <c:valAx>
        <c:axId val="13917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3917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por tipo - Promedio últimos doce meses</a:t>
            </a:r>
            <a:endParaRPr lang="es-AR"/>
          </a:p>
        </c:rich>
      </c:tx>
      <c:layout>
        <c:manualLayout>
          <c:xMode val="edge"/>
          <c:yMode val="edge"/>
          <c:x val="2.91241772900860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'Venta total por tipo'!$K$20:$P$20</c:f>
              <c:numCache>
                <c:formatCode>0.0%</c:formatCode>
                <c:ptCount val="6"/>
                <c:pt idx="0">
                  <c:v>0.20448274983124032</c:v>
                </c:pt>
                <c:pt idx="1">
                  <c:v>0.19721160662845871</c:v>
                </c:pt>
                <c:pt idx="2">
                  <c:v>0.18777591257156556</c:v>
                </c:pt>
                <c:pt idx="3">
                  <c:v>0.22287031877019911</c:v>
                </c:pt>
                <c:pt idx="4">
                  <c:v>0.28760008755671779</c:v>
                </c:pt>
                <c:pt idx="5">
                  <c:v>0.28013176977818183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8C5-B046-D79F69D27ADD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'Venta total por tipo'!$K$38:$P$38</c:f>
              <c:numCache>
                <c:formatCode>0.0%</c:formatCode>
                <c:ptCount val="6"/>
                <c:pt idx="0">
                  <c:v>0.75232926919891541</c:v>
                </c:pt>
                <c:pt idx="1">
                  <c:v>0.7595769435668277</c:v>
                </c:pt>
                <c:pt idx="2">
                  <c:v>0.7528646544083204</c:v>
                </c:pt>
                <c:pt idx="3">
                  <c:v>0.72768615283627114</c:v>
                </c:pt>
                <c:pt idx="4">
                  <c:v>0.68532406899969922</c:v>
                </c:pt>
                <c:pt idx="5">
                  <c:v>0.69124165303278684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82-48C5-B046-D79F69D27ADD}"/>
            </c:ext>
          </c:extLst>
        </c:ser>
        <c:ser>
          <c:idx val="2"/>
          <c:order val="2"/>
          <c:tx>
            <c:v>Gasificado y 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'Venta total por tipo'!$K$56:$P$56</c:f>
              <c:numCache>
                <c:formatCode>0.0%</c:formatCode>
                <c:ptCount val="6"/>
                <c:pt idx="0">
                  <c:v>4.0115736049437044E-2</c:v>
                </c:pt>
                <c:pt idx="1">
                  <c:v>3.9929052560259748E-2</c:v>
                </c:pt>
                <c:pt idx="2">
                  <c:v>3.54273346352868E-2</c:v>
                </c:pt>
                <c:pt idx="3">
                  <c:v>2.8131700415584798E-2</c:v>
                </c:pt>
                <c:pt idx="4">
                  <c:v>2.4005461078534875E-2</c:v>
                </c:pt>
                <c:pt idx="5">
                  <c:v>2.4799620267880074E-2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82-48C5-B046-D79F69D27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075296"/>
        <c:axId val="126078624"/>
      </c:barChart>
      <c:catAx>
        <c:axId val="126075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26078624"/>
        <c:crosses val="autoZero"/>
        <c:auto val="1"/>
        <c:lblAlgn val="ctr"/>
        <c:lblOffset val="100"/>
        <c:noMultiLvlLbl val="0"/>
      </c:catAx>
      <c:valAx>
        <c:axId val="12607862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26075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envase'!$E$112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envase'!$E$113:$E$124</c:f>
              <c:numCache>
                <c:formatCode>0.0</c:formatCode>
                <c:ptCount val="12"/>
                <c:pt idx="0">
                  <c:v>3.9160428488544867</c:v>
                </c:pt>
                <c:pt idx="1">
                  <c:v>4.0386253041362536</c:v>
                </c:pt>
                <c:pt idx="2">
                  <c:v>3.7511183724277428</c:v>
                </c:pt>
                <c:pt idx="3">
                  <c:v>3.8240884638374175</c:v>
                </c:pt>
                <c:pt idx="4">
                  <c:v>3.8332715328547953</c:v>
                </c:pt>
                <c:pt idx="5">
                  <c:v>3.7501942423198273</c:v>
                </c:pt>
                <c:pt idx="6">
                  <c:v>4.048420048199846</c:v>
                </c:pt>
                <c:pt idx="7">
                  <c:v>4.0406261589006176</c:v>
                </c:pt>
                <c:pt idx="8">
                  <c:v>3.751847665420398</c:v>
                </c:pt>
                <c:pt idx="9">
                  <c:v>3.4704545943967093</c:v>
                </c:pt>
                <c:pt idx="10">
                  <c:v>3.6540867523958158</c:v>
                </c:pt>
                <c:pt idx="11">
                  <c:v>3.8499944982394365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0-4EC2-9702-495321428299}"/>
            </c:ext>
          </c:extLst>
        </c:ser>
        <c:ser>
          <c:idx val="1"/>
          <c:order val="1"/>
          <c:tx>
            <c:strRef>
              <c:f>'Exportación por envase'!$F$112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20000"/>
                  <a:lumOff val="8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envase'!$F$113:$F$124</c:f>
              <c:numCache>
                <c:formatCode>0.0</c:formatCode>
                <c:ptCount val="12"/>
                <c:pt idx="0">
                  <c:v>3.7372375128860522</c:v>
                </c:pt>
                <c:pt idx="1">
                  <c:v>3.7810899500107342</c:v>
                </c:pt>
                <c:pt idx="2">
                  <c:v>3.6767908067937571</c:v>
                </c:pt>
                <c:pt idx="3">
                  <c:v>3.4400997163048568</c:v>
                </c:pt>
                <c:pt idx="4">
                  <c:v>3.0865357722212901</c:v>
                </c:pt>
                <c:pt idx="5">
                  <c:v>3.03154145003055</c:v>
                </c:pt>
                <c:pt idx="6">
                  <c:v>3.6137151795177864</c:v>
                </c:pt>
                <c:pt idx="7">
                  <c:v>3.4266028790807677</c:v>
                </c:pt>
                <c:pt idx="8">
                  <c:v>3.4009495908677643</c:v>
                </c:pt>
                <c:pt idx="9">
                  <c:v>3.5939764247864172</c:v>
                </c:pt>
                <c:pt idx="10">
                  <c:v>3.6338521988816681</c:v>
                </c:pt>
                <c:pt idx="11">
                  <c:v>3.7753349603331872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C0-4EC2-9702-495321428299}"/>
            </c:ext>
          </c:extLst>
        </c:ser>
        <c:ser>
          <c:idx val="2"/>
          <c:order val="2"/>
          <c:tx>
            <c:strRef>
              <c:f>'Exportación por envase'!$G$112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envase'!$G$113:$G$124</c:f>
              <c:numCache>
                <c:formatCode>0.0</c:formatCode>
                <c:ptCount val="12"/>
                <c:pt idx="0">
                  <c:v>3.628106942409246</c:v>
                </c:pt>
                <c:pt idx="1">
                  <c:v>3.6645966701166608</c:v>
                </c:pt>
                <c:pt idx="2">
                  <c:v>3.5501923198183998</c:v>
                </c:pt>
                <c:pt idx="3">
                  <c:v>3.676304193319119</c:v>
                </c:pt>
                <c:pt idx="4">
                  <c:v>3.5679969252450197</c:v>
                </c:pt>
                <c:pt idx="5">
                  <c:v>3.7315689981096409</c:v>
                </c:pt>
                <c:pt idx="6">
                  <c:v>3.9824723676255531</c:v>
                </c:pt>
                <c:pt idx="7">
                  <c:v>3.6375151789328313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0-4EC2-9702-495321428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2643568"/>
        <c:axId val="1222660208"/>
      </c:lineChart>
      <c:catAx>
        <c:axId val="122264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222660208"/>
        <c:crosses val="autoZero"/>
        <c:auto val="1"/>
        <c:lblAlgn val="ctr"/>
        <c:lblOffset val="100"/>
        <c:noMultiLvlLbl val="0"/>
      </c:catAx>
      <c:valAx>
        <c:axId val="122266020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222643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varietal'!$K$20:$P$20</c:f>
              <c:numCache>
                <c:formatCode>0.0%</c:formatCode>
                <c:ptCount val="6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0.58854914643887035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5-4097-9A3E-FC9F45336AB7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varietal'!$K$38:$P$38</c:f>
              <c:numCache>
                <c:formatCode>0.0%</c:formatCode>
                <c:ptCount val="6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8.9493082568234322E-2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5-4097-9A3E-FC9F45336AB7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varietal'!$K$110:$P$110</c:f>
              <c:numCache>
                <c:formatCode>0.0%</c:formatCode>
                <c:ptCount val="6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6.3414232706324639E-2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C5-4097-9A3E-FC9F45336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3415199"/>
        <c:axId val="658240831"/>
      </c:barChart>
      <c:catAx>
        <c:axId val="633415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58240831"/>
        <c:crosses val="autoZero"/>
        <c:auto val="1"/>
        <c:lblAlgn val="ctr"/>
        <c:lblOffset val="100"/>
        <c:noMultiLvlLbl val="0"/>
      </c:catAx>
      <c:valAx>
        <c:axId val="658240831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633415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varietal'!$K$167:$P$167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varietal'!$K$181:$P$181</c:f>
              <c:numCache>
                <c:formatCode>0.0%</c:formatCode>
                <c:ptCount val="6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0.64882645346951029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4-4050-A9BA-DF570D6444C6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varietal'!$K$167:$P$167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varietal'!$K$199:$P$199</c:f>
              <c:numCache>
                <c:formatCode>0.0%</c:formatCode>
                <c:ptCount val="6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9.637205784696648E-2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74-4050-A9BA-DF570D6444C6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varietal'!$K$167:$P$167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varietal'!$K$271:$P$271</c:f>
              <c:numCache>
                <c:formatCode>0.0%</c:formatCode>
                <c:ptCount val="6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5.8069515846855706E-2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74-4050-A9BA-DF570D644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0607919"/>
        <c:axId val="670605423"/>
      </c:barChart>
      <c:catAx>
        <c:axId val="6706079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70605423"/>
        <c:crosses val="autoZero"/>
        <c:auto val="1"/>
        <c:lblAlgn val="ctr"/>
        <c:lblOffset val="100"/>
        <c:noMultiLvlLbl val="0"/>
      </c:catAx>
      <c:valAx>
        <c:axId val="670605423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670607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color y tipo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Blanco sin mención varietal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'Despacho por color'!$K$20:$P$20</c:f>
              <c:numCache>
                <c:formatCode>0.0%</c:formatCode>
                <c:ptCount val="6"/>
                <c:pt idx="0">
                  <c:v>0.15169043397234658</c:v>
                </c:pt>
                <c:pt idx="1">
                  <c:v>0.18036935922839625</c:v>
                </c:pt>
                <c:pt idx="2">
                  <c:v>0.18251308569041924</c:v>
                </c:pt>
                <c:pt idx="3">
                  <c:v>0.16863662154349179</c:v>
                </c:pt>
                <c:pt idx="4">
                  <c:v>0.15233387837956475</c:v>
                </c:pt>
                <c:pt idx="5">
                  <c:v>0.16157781396851958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7-4322-BFE5-B9C23A7BCF2A}"/>
            </c:ext>
          </c:extLst>
        </c:ser>
        <c:ser>
          <c:idx val="1"/>
          <c:order val="1"/>
          <c:tx>
            <c:v>Blanco varietal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'Despacho por color'!$K$38:$P$38</c:f>
              <c:numCache>
                <c:formatCode>0.0%</c:formatCode>
                <c:ptCount val="6"/>
                <c:pt idx="0">
                  <c:v>3.0144487699022046E-2</c:v>
                </c:pt>
                <c:pt idx="1">
                  <c:v>3.2342981474339283E-2</c:v>
                </c:pt>
                <c:pt idx="2">
                  <c:v>0.10437102669561855</c:v>
                </c:pt>
                <c:pt idx="3">
                  <c:v>0.11224056430186015</c:v>
                </c:pt>
                <c:pt idx="4">
                  <c:v>3.9617776823778976E-2</c:v>
                </c:pt>
                <c:pt idx="5">
                  <c:v>4.286006191162376E-2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7-4322-BFE5-B9C23A7BC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4397024"/>
        <c:axId val="1154380384"/>
      </c:barChart>
      <c:catAx>
        <c:axId val="1154397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54380384"/>
        <c:crosses val="autoZero"/>
        <c:auto val="1"/>
        <c:lblAlgn val="ctr"/>
        <c:lblOffset val="100"/>
        <c:noMultiLvlLbl val="0"/>
      </c:catAx>
      <c:valAx>
        <c:axId val="115438038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154397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país'!$K$20:$P$20</c:f>
              <c:numCache>
                <c:formatCode>0.0%</c:formatCode>
                <c:ptCount val="6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0.18082840551386253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1-4C16-AB98-3C2F943899B2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país'!$K$38:$P$38</c:f>
              <c:numCache>
                <c:formatCode>0.0%</c:formatCode>
                <c:ptCount val="6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0.17175546943167336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1-4C16-AB98-3C2F943899B2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país'!$K$56:$P$56</c:f>
              <c:numCache>
                <c:formatCode>0.0%</c:formatCode>
                <c:ptCount val="6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0.12006858913058266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81-4C16-AB98-3C2F943899B2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país'!$K$74:$P$74</c:f>
              <c:numCache>
                <c:formatCode>0.0%</c:formatCode>
                <c:ptCount val="6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7.4743560518194904E-2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81-4C16-AB98-3C2F943899B2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país'!$K$92:$P$92</c:f>
              <c:numCache>
                <c:formatCode>0.0%</c:formatCode>
                <c:ptCount val="6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2.1006067582168182E-2</c:v>
                </c:pt>
                <c:pt idx="5">
                  <c:v>2.7121533741851053E-2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81-4C16-AB98-3C2F943899B2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país'!$K$110:$P$110</c:f>
              <c:numCache>
                <c:formatCode>0.0%</c:formatCode>
                <c:ptCount val="6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8.1226736975443331E-2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1-4C16-AB98-3C2F94389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358783"/>
        <c:axId val="636362111"/>
      </c:barChart>
      <c:catAx>
        <c:axId val="636358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36362111"/>
        <c:crosses val="autoZero"/>
        <c:auto val="1"/>
        <c:lblAlgn val="ctr"/>
        <c:lblOffset val="100"/>
        <c:noMultiLvlLbl val="0"/>
      </c:catAx>
      <c:valAx>
        <c:axId val="636362111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636358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tinto financiado - $ junio 2021/Hl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139223079348577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 Color'!$E$74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 Color'!$A$75:$A$86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Color'!$E$75:$E$86</c:f>
              <c:numCache>
                <c:formatCode>#,##0</c:formatCode>
                <c:ptCount val="12"/>
                <c:pt idx="0">
                  <c:v>2600.1152781375426</c:v>
                </c:pt>
                <c:pt idx="1">
                  <c:v>2423.554205501966</c:v>
                </c:pt>
                <c:pt idx="2">
                  <c:v>2003.6658507931052</c:v>
                </c:pt>
                <c:pt idx="3">
                  <c:v>1908.3015420024385</c:v>
                </c:pt>
                <c:pt idx="4">
                  <c:v>1702.0968456805642</c:v>
                </c:pt>
                <c:pt idx="5">
                  <c:v>2134.2052105908188</c:v>
                </c:pt>
                <c:pt idx="6">
                  <c:v>2040.9867079395731</c:v>
                </c:pt>
                <c:pt idx="7">
                  <c:v>1966.6363029317729</c:v>
                </c:pt>
                <c:pt idx="8">
                  <c:v>1685.4579947969391</c:v>
                </c:pt>
                <c:pt idx="9">
                  <c:v>2086.8611448351367</c:v>
                </c:pt>
                <c:pt idx="10">
                  <c:v>1874.1787575089652</c:v>
                </c:pt>
                <c:pt idx="11">
                  <c:v>1593.7143071872729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40-4078-8D82-2E6AB0EAD89E}"/>
            </c:ext>
          </c:extLst>
        </c:ser>
        <c:ser>
          <c:idx val="1"/>
          <c:order val="1"/>
          <c:tx>
            <c:strRef>
              <c:f>'Precio Vino de Traslado Color'!$F$74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 Color'!$A$75:$A$86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Color'!$F$75:$F$86</c:f>
              <c:numCache>
                <c:formatCode>#,##0</c:formatCode>
                <c:ptCount val="12"/>
                <c:pt idx="0">
                  <c:v>1565.9305083657275</c:v>
                </c:pt>
                <c:pt idx="1">
                  <c:v>1687.4312067221049</c:v>
                </c:pt>
                <c:pt idx="2">
                  <c:v>1673.9638423660926</c:v>
                </c:pt>
                <c:pt idx="3">
                  <c:v>1978.7368344990086</c:v>
                </c:pt>
                <c:pt idx="4">
                  <c:v>1950.4943630194377</c:v>
                </c:pt>
                <c:pt idx="5">
                  <c:v>2105.9644736226592</c:v>
                </c:pt>
                <c:pt idx="6">
                  <c:v>2024.3731129249597</c:v>
                </c:pt>
                <c:pt idx="7">
                  <c:v>2328.7245133529427</c:v>
                </c:pt>
                <c:pt idx="8">
                  <c:v>2203.6747069415323</c:v>
                </c:pt>
                <c:pt idx="9">
                  <c:v>2422.7768634143654</c:v>
                </c:pt>
                <c:pt idx="10">
                  <c:v>2558.4198253593413</c:v>
                </c:pt>
                <c:pt idx="11">
                  <c:v>2631.5686498871378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40-4078-8D82-2E6AB0EAD89E}"/>
            </c:ext>
          </c:extLst>
        </c:ser>
        <c:ser>
          <c:idx val="2"/>
          <c:order val="2"/>
          <c:tx>
            <c:strRef>
              <c:f>'Precio Vino de Traslado Color'!$G$74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 Color'!$A$75:$A$86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Color'!$G$75:$G$86</c:f>
              <c:numCache>
                <c:formatCode>#,##0</c:formatCode>
                <c:ptCount val="12"/>
                <c:pt idx="0">
                  <c:v>2759.6978578444346</c:v>
                </c:pt>
                <c:pt idx="1">
                  <c:v>2649.0508773124025</c:v>
                </c:pt>
                <c:pt idx="2">
                  <c:v>3425.8534793949593</c:v>
                </c:pt>
                <c:pt idx="3">
                  <c:v>3992.1345271199993</c:v>
                </c:pt>
                <c:pt idx="4">
                  <c:v>4157.5771199999999</c:v>
                </c:pt>
                <c:pt idx="5">
                  <c:v>3774.9799999999996</c:v>
                </c:pt>
                <c:pt idx="6">
                  <c:v>3867.2665369649808</c:v>
                </c:pt>
                <c:pt idx="7">
                  <c:v>3749.6353324063521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40-4078-8D82-2E6AB0EAD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549103"/>
        <c:axId val="1397545359"/>
      </c:lineChart>
      <c:catAx>
        <c:axId val="13975491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397545359"/>
        <c:crosses val="autoZero"/>
        <c:auto val="1"/>
        <c:lblAlgn val="ctr"/>
        <c:lblOffset val="100"/>
        <c:noMultiLvlLbl val="0"/>
      </c:catAx>
      <c:valAx>
        <c:axId val="13975453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3975491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blanco financiado - $ junio 2021/Hl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9.644225943838302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 Color'!$E$74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 Color'!$A$109:$A$120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Color'!$E$109:$E$120</c:f>
              <c:numCache>
                <c:formatCode>#,##0</c:formatCode>
                <c:ptCount val="12"/>
                <c:pt idx="0">
                  <c:v>2017.5687372604816</c:v>
                </c:pt>
                <c:pt idx="1">
                  <c:v>1635.5749557459822</c:v>
                </c:pt>
                <c:pt idx="2">
                  <c:v>1444.0672709707803</c:v>
                </c:pt>
                <c:pt idx="3">
                  <c:v>1441.0010138823368</c:v>
                </c:pt>
                <c:pt idx="4">
                  <c:v>1408.3430339385525</c:v>
                </c:pt>
                <c:pt idx="5">
                  <c:v>1453.6779631783613</c:v>
                </c:pt>
                <c:pt idx="6">
                  <c:v>1453.6781329019054</c:v>
                </c:pt>
                <c:pt idx="7">
                  <c:v>1426.2183476790135</c:v>
                </c:pt>
                <c:pt idx="8">
                  <c:v>1417.4538985278143</c:v>
                </c:pt>
                <c:pt idx="9">
                  <c:v>1494.0522187141164</c:v>
                </c:pt>
                <c:pt idx="10">
                  <c:v>1283.3864595785803</c:v>
                </c:pt>
                <c:pt idx="11">
                  <c:v>1334.9081548957945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88-4CFA-B952-019E63D553CE}"/>
            </c:ext>
          </c:extLst>
        </c:ser>
        <c:ser>
          <c:idx val="1"/>
          <c:order val="1"/>
          <c:tx>
            <c:strRef>
              <c:f>'Precio Vino de Traslado Color'!$F$74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 Color'!$A$109:$A$120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Color'!$F$109:$F$120</c:f>
              <c:numCache>
                <c:formatCode>#,##0</c:formatCode>
                <c:ptCount val="12"/>
                <c:pt idx="0">
                  <c:v>1229.6431255503621</c:v>
                </c:pt>
                <c:pt idx="1">
                  <c:v>1178.4588800708257</c:v>
                </c:pt>
                <c:pt idx="2">
                  <c:v>1586.6856923220466</c:v>
                </c:pt>
                <c:pt idx="3">
                  <c:v>2120.4192987877159</c:v>
                </c:pt>
                <c:pt idx="4">
                  <c:v>1947.3690349770191</c:v>
                </c:pt>
                <c:pt idx="5">
                  <c:v>2004.9309730643347</c:v>
                </c:pt>
                <c:pt idx="6">
                  <c:v>2088.5895178115497</c:v>
                </c:pt>
                <c:pt idx="7">
                  <c:v>2045.7605970170664</c:v>
                </c:pt>
                <c:pt idx="8">
                  <c:v>2001.3297819458419</c:v>
                </c:pt>
                <c:pt idx="9">
                  <c:v>2153.5584938925717</c:v>
                </c:pt>
                <c:pt idx="10">
                  <c:v>2385.780131329052</c:v>
                </c:pt>
                <c:pt idx="11">
                  <c:v>2503.8173020770082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88-4CFA-B952-019E63D553CE}"/>
            </c:ext>
          </c:extLst>
        </c:ser>
        <c:ser>
          <c:idx val="2"/>
          <c:order val="2"/>
          <c:tx>
            <c:strRef>
              <c:f>'Precio Vino de Traslado Color'!$G$74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 Color'!$A$109:$A$120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Color'!$G$109:$G$120</c:f>
              <c:numCache>
                <c:formatCode>#,##0</c:formatCode>
                <c:ptCount val="12"/>
                <c:pt idx="0">
                  <c:v>2596.5342339772301</c:v>
                </c:pt>
                <c:pt idx="1">
                  <c:v>2676.866009627347</c:v>
                </c:pt>
                <c:pt idx="2">
                  <c:v>3367.2912174950393</c:v>
                </c:pt>
                <c:pt idx="3">
                  <c:v>3902.9269610399997</c:v>
                </c:pt>
                <c:pt idx="4">
                  <c:v>3508.4800800000003</c:v>
                </c:pt>
                <c:pt idx="5">
                  <c:v>3242.03</c:v>
                </c:pt>
                <c:pt idx="6">
                  <c:v>3693.3754863813228</c:v>
                </c:pt>
                <c:pt idx="7">
                  <c:v>3715.1671408924035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88-4CFA-B952-019E63D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549103"/>
        <c:axId val="1397545359"/>
      </c:lineChart>
      <c:catAx>
        <c:axId val="13975491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397545359"/>
        <c:crosses val="autoZero"/>
        <c:auto val="1"/>
        <c:lblAlgn val="ctr"/>
        <c:lblOffset val="100"/>
        <c:noMultiLvlLbl val="0"/>
      </c:catAx>
      <c:valAx>
        <c:axId val="13975453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3975491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del vino de traslado</a:t>
            </a:r>
            <a:r>
              <a:rPr lang="es-AR" baseline="0"/>
              <a:t> rosado financiado - $ junio 2021/Hl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6.9819819819820332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 Color'!$E$74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 Color'!$A$92:$A$103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Color'!$E$92:$E$103</c:f>
              <c:numCache>
                <c:formatCode>#,##0</c:formatCode>
                <c:ptCount val="12"/>
                <c:pt idx="0">
                  <c:v>1364.1893816397633</c:v>
                </c:pt>
                <c:pt idx="1">
                  <c:v>1167.59897972618</c:v>
                </c:pt>
                <c:pt idx="2">
                  <c:v>1214.7186699897954</c:v>
                </c:pt>
                <c:pt idx="3">
                  <c:v>1540.5086166921114</c:v>
                </c:pt>
                <c:pt idx="4">
                  <c:v>1459.853035762352</c:v>
                </c:pt>
                <c:pt idx="5">
                  <c:v>1511.8906260968004</c:v>
                </c:pt>
                <c:pt idx="6">
                  <c:v>1394.1127850171445</c:v>
                </c:pt>
                <c:pt idx="7">
                  <c:v>1337.5170448893202</c:v>
                </c:pt>
                <c:pt idx="8">
                  <c:v>1291.4579964364532</c:v>
                </c:pt>
                <c:pt idx="9">
                  <c:v>1220.7807874405005</c:v>
                </c:pt>
                <c:pt idx="10">
                  <c:v>1236.1530430906487</c:v>
                </c:pt>
                <c:pt idx="11">
                  <c:v>1270.0722069801354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CC-4079-9FC8-A833277DDEC3}"/>
            </c:ext>
          </c:extLst>
        </c:ser>
        <c:ser>
          <c:idx val="1"/>
          <c:order val="1"/>
          <c:tx>
            <c:strRef>
              <c:f>'Precio Vino de Traslado Color'!$F$74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 Color'!$A$92:$A$103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Color'!$F$92:$F$103</c:f>
              <c:numCache>
                <c:formatCode>#,##0</c:formatCode>
                <c:ptCount val="12"/>
                <c:pt idx="0">
                  <c:v>1123.6459205938095</c:v>
                </c:pt>
                <c:pt idx="1">
                  <c:v>1130.1627067564837</c:v>
                </c:pt>
                <c:pt idx="2">
                  <c:v>1391.6478267228097</c:v>
                </c:pt>
                <c:pt idx="3">
                  <c:v>2154.8663770145636</c:v>
                </c:pt>
                <c:pt idx="4">
                  <c:v>2073.540814874852</c:v>
                </c:pt>
                <c:pt idx="5">
                  <c:v>1880.7624394217578</c:v>
                </c:pt>
                <c:pt idx="6">
                  <c:v>1865.5064774497264</c:v>
                </c:pt>
                <c:pt idx="7">
                  <c:v>2028.0780455672736</c:v>
                </c:pt>
                <c:pt idx="8">
                  <c:v>1842.53910950257</c:v>
                </c:pt>
                <c:pt idx="9">
                  <c:v>2093.9640280756316</c:v>
                </c:pt>
                <c:pt idx="10">
                  <c:v>2148.4413150932282</c:v>
                </c:pt>
                <c:pt idx="11">
                  <c:v>2285.6120978876793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CC-4079-9FC8-A833277DDEC3}"/>
            </c:ext>
          </c:extLst>
        </c:ser>
        <c:ser>
          <c:idx val="2"/>
          <c:order val="2"/>
          <c:tx>
            <c:strRef>
              <c:f>'Precio Vino de Traslado Color'!$G$74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 Color'!$A$92:$A$103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Color'!$G$92:$G$103</c:f>
              <c:numCache>
                <c:formatCode>#,##0</c:formatCode>
                <c:ptCount val="12"/>
                <c:pt idx="0">
                  <c:v>2667.0843739991724</c:v>
                </c:pt>
                <c:pt idx="1">
                  <c:v>2449.7052485390782</c:v>
                </c:pt>
                <c:pt idx="2">
                  <c:v>2504.3495985683999</c:v>
                </c:pt>
                <c:pt idx="3">
                  <c:v>3865.6363221599995</c:v>
                </c:pt>
                <c:pt idx="4">
                  <c:v>3007.67112</c:v>
                </c:pt>
                <c:pt idx="5">
                  <c:v>3256.9</c:v>
                </c:pt>
                <c:pt idx="6">
                  <c:v>3452.3346303501949</c:v>
                </c:pt>
                <c:pt idx="7">
                  <c:v>3177.7986580232555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CC-4079-9FC8-A833277DD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549103"/>
        <c:axId val="1397545359"/>
      </c:lineChart>
      <c:catAx>
        <c:axId val="13975491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397545359"/>
        <c:crosses val="autoZero"/>
        <c:auto val="1"/>
        <c:lblAlgn val="ctr"/>
        <c:lblOffset val="100"/>
        <c:noMultiLvlLbl val="0"/>
      </c:catAx>
      <c:valAx>
        <c:axId val="13975453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3975491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total del</a:t>
            </a:r>
            <a:r>
              <a:rPr lang="es-AR" baseline="0"/>
              <a:t> vino de traslado financiado - $ junio 2021/Hl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663624829773773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 Color'!$E$74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 Color'!$A$126:$A$137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Color'!$E$126:$E$137</c:f>
              <c:numCache>
                <c:formatCode>#,##0</c:formatCode>
                <c:ptCount val="12"/>
                <c:pt idx="0">
                  <c:v>2380.8413053764298</c:v>
                </c:pt>
                <c:pt idx="1">
                  <c:v>2104.7754340887541</c:v>
                </c:pt>
                <c:pt idx="2">
                  <c:v>1766.6515158419513</c:v>
                </c:pt>
                <c:pt idx="3">
                  <c:v>1713.6505096097228</c:v>
                </c:pt>
                <c:pt idx="4">
                  <c:v>1571.6379433246461</c:v>
                </c:pt>
                <c:pt idx="5">
                  <c:v>1946.1012106732062</c:v>
                </c:pt>
                <c:pt idx="6">
                  <c:v>1892.546079083899</c:v>
                </c:pt>
                <c:pt idx="7">
                  <c:v>1788.2198545818183</c:v>
                </c:pt>
                <c:pt idx="8">
                  <c:v>1592.4252637533177</c:v>
                </c:pt>
                <c:pt idx="9">
                  <c:v>1785.9681830697068</c:v>
                </c:pt>
                <c:pt idx="10">
                  <c:v>1613.3060370833657</c:v>
                </c:pt>
                <c:pt idx="11">
                  <c:v>1490.8907774531876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1E-40FE-A70F-C2A123EE87ED}"/>
            </c:ext>
          </c:extLst>
        </c:ser>
        <c:ser>
          <c:idx val="1"/>
          <c:order val="1"/>
          <c:tx>
            <c:strRef>
              <c:f>'Precio Vino de Traslado Color'!$F$74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 Color'!$A$126:$A$137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Color'!$F$126:$F$137</c:f>
              <c:numCache>
                <c:formatCode>#,##0</c:formatCode>
                <c:ptCount val="12"/>
                <c:pt idx="0">
                  <c:v>1473.4005652722635</c:v>
                </c:pt>
                <c:pt idx="1">
                  <c:v>1515.7096876488397</c:v>
                </c:pt>
                <c:pt idx="2">
                  <c:v>1643.0453105216816</c:v>
                </c:pt>
                <c:pt idx="3">
                  <c:v>2049.0316540977624</c:v>
                </c:pt>
                <c:pt idx="4">
                  <c:v>1957.5530307445099</c:v>
                </c:pt>
                <c:pt idx="5">
                  <c:v>2072.8177887943439</c:v>
                </c:pt>
                <c:pt idx="6">
                  <c:v>2042.3855710840517</c:v>
                </c:pt>
                <c:pt idx="7">
                  <c:v>2254.2021113045885</c:v>
                </c:pt>
                <c:pt idx="8">
                  <c:v>2120.8419802393396</c:v>
                </c:pt>
                <c:pt idx="9">
                  <c:v>2297.3417532986559</c:v>
                </c:pt>
                <c:pt idx="10">
                  <c:v>2504.5865033145355</c:v>
                </c:pt>
                <c:pt idx="11">
                  <c:v>2579.813420753926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1E-40FE-A70F-C2A123EE87ED}"/>
            </c:ext>
          </c:extLst>
        </c:ser>
        <c:ser>
          <c:idx val="2"/>
          <c:order val="2"/>
          <c:tx>
            <c:strRef>
              <c:f>'Precio Vino de Traslado Color'!$G$74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 Color'!$A$126:$A$137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Color'!$G$126:$G$137</c:f>
              <c:numCache>
                <c:formatCode>#,##0</c:formatCode>
                <c:ptCount val="12"/>
                <c:pt idx="0">
                  <c:v>2705.2024736960939</c:v>
                </c:pt>
                <c:pt idx="1">
                  <c:v>2645.0575014696765</c:v>
                </c:pt>
                <c:pt idx="2">
                  <c:v>3332.4224233147193</c:v>
                </c:pt>
                <c:pt idx="3">
                  <c:v>3954.2788785599996</c:v>
                </c:pt>
                <c:pt idx="4">
                  <c:v>3898.42128</c:v>
                </c:pt>
                <c:pt idx="5">
                  <c:v>3590.9399999999996</c:v>
                </c:pt>
                <c:pt idx="6">
                  <c:v>3773.832684824903</c:v>
                </c:pt>
                <c:pt idx="7">
                  <c:v>3726.3439658405923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1E-40FE-A70F-C2A123EE8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549103"/>
        <c:axId val="1397545359"/>
      </c:lineChart>
      <c:catAx>
        <c:axId val="13975491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397545359"/>
        <c:crosses val="autoZero"/>
        <c:auto val="1"/>
        <c:lblAlgn val="ctr"/>
        <c:lblOffset val="100"/>
        <c:noMultiLvlLbl val="0"/>
      </c:catAx>
      <c:valAx>
        <c:axId val="13975453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3975491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color y tipo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Color sin mención varietal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'Despacho por color'!$K$92:$P$92</c:f>
              <c:numCache>
                <c:formatCode>0.0%</c:formatCode>
                <c:ptCount val="6"/>
                <c:pt idx="0">
                  <c:v>0.52080286386158126</c:v>
                </c:pt>
                <c:pt idx="1">
                  <c:v>0.55388249903909115</c:v>
                </c:pt>
                <c:pt idx="2">
                  <c:v>0.55404875571490231</c:v>
                </c:pt>
                <c:pt idx="3">
                  <c:v>0.55723036916057234</c:v>
                </c:pt>
                <c:pt idx="4">
                  <c:v>0.36504685076120885</c:v>
                </c:pt>
                <c:pt idx="5" formatCode="0.0">
                  <c:v>0.31211965135145303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88-42F3-B28D-33055D45AC46}"/>
            </c:ext>
          </c:extLst>
        </c:ser>
        <c:ser>
          <c:idx val="3"/>
          <c:order val="1"/>
          <c:tx>
            <c:v>Color varietal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color'!$K$6:$P$6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'Despacho por color'!$K$110:$P$110</c:f>
              <c:numCache>
                <c:formatCode>0.0%</c:formatCode>
                <c:ptCount val="6"/>
                <c:pt idx="0">
                  <c:v>0.17655674067426719</c:v>
                </c:pt>
                <c:pt idx="1">
                  <c:v>0.1825689031188667</c:v>
                </c:pt>
                <c:pt idx="2">
                  <c:v>0.18231962294259829</c:v>
                </c:pt>
                <c:pt idx="3">
                  <c:v>0.19576941323438826</c:v>
                </c:pt>
                <c:pt idx="4">
                  <c:v>0.21230331193860344</c:v>
                </c:pt>
                <c:pt idx="5" formatCode="0.0">
                  <c:v>0.24553964325003927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88-42F3-B28D-33055D45A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4397024"/>
        <c:axId val="1154380384"/>
      </c:barChart>
      <c:catAx>
        <c:axId val="1154397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54380384"/>
        <c:crosses val="autoZero"/>
        <c:auto val="1"/>
        <c:lblAlgn val="ctr"/>
        <c:lblOffset val="100"/>
        <c:noMultiLvlLbl val="0"/>
      </c:catAx>
      <c:valAx>
        <c:axId val="115438038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154397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Comsumo doméstico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2.290026246719120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tipo'!$N$60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28575"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cat>
            <c:strRef>
              <c:f>'Despacho por tipo'!$J$61:$J$72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tipo'!$N$61:$N$72</c:f>
              <c:numCache>
                <c:formatCode>#,##0.0</c:formatCode>
                <c:ptCount val="12"/>
                <c:pt idx="0">
                  <c:v>840.39490000000001</c:v>
                </c:pt>
                <c:pt idx="1">
                  <c:v>842.95449999999994</c:v>
                </c:pt>
                <c:pt idx="2">
                  <c:v>841.53099999999995</c:v>
                </c:pt>
                <c:pt idx="3">
                  <c:v>841.82469999999989</c:v>
                </c:pt>
                <c:pt idx="4">
                  <c:v>848.56669999999997</c:v>
                </c:pt>
                <c:pt idx="5">
                  <c:v>843.61899999999991</c:v>
                </c:pt>
                <c:pt idx="6">
                  <c:v>847.25559999999996</c:v>
                </c:pt>
                <c:pt idx="7">
                  <c:v>852.86860000000001</c:v>
                </c:pt>
                <c:pt idx="8">
                  <c:v>859.33539999999994</c:v>
                </c:pt>
                <c:pt idx="9">
                  <c:v>871.19799999999987</c:v>
                </c:pt>
                <c:pt idx="10">
                  <c:v>880.46949999999993</c:v>
                </c:pt>
                <c:pt idx="11">
                  <c:v>885.25929999999994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49-485F-AD52-07FB56D775AC}"/>
            </c:ext>
          </c:extLst>
        </c:ser>
        <c:ser>
          <c:idx val="1"/>
          <c:order val="1"/>
          <c:tx>
            <c:strRef>
              <c:f>'Despacho por tipo'!$O$60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 w="28575"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cat>
            <c:strRef>
              <c:f>'Despacho por tipo'!$J$61:$J$72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tipo'!$O$61:$O$72</c:f>
              <c:numCache>
                <c:formatCode>#,##0.0</c:formatCode>
                <c:ptCount val="12"/>
                <c:pt idx="0">
                  <c:v>893.8569</c:v>
                </c:pt>
                <c:pt idx="1">
                  <c:v>898.68409999999994</c:v>
                </c:pt>
                <c:pt idx="2">
                  <c:v>895.24649999999997</c:v>
                </c:pt>
                <c:pt idx="3">
                  <c:v>896.96340000000009</c:v>
                </c:pt>
                <c:pt idx="4">
                  <c:v>894.92180000000008</c:v>
                </c:pt>
                <c:pt idx="5">
                  <c:v>913.60750000000007</c:v>
                </c:pt>
                <c:pt idx="6">
                  <c:v>931.34730000000002</c:v>
                </c:pt>
                <c:pt idx="7">
                  <c:v>932.54430000000002</c:v>
                </c:pt>
                <c:pt idx="8">
                  <c:v>939.67470000000003</c:v>
                </c:pt>
                <c:pt idx="9">
                  <c:v>940.73110000000008</c:v>
                </c:pt>
                <c:pt idx="10">
                  <c:v>939.54780000000005</c:v>
                </c:pt>
                <c:pt idx="11">
                  <c:v>941.7564000000001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49-485F-AD52-07FB56D77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2653552"/>
        <c:axId val="1222658960"/>
      </c:barChart>
      <c:lineChart>
        <c:grouping val="standard"/>
        <c:varyColors val="0"/>
        <c:ser>
          <c:idx val="2"/>
          <c:order val="2"/>
          <c:tx>
            <c:strRef>
              <c:f>'Despacho por tipo'!$P$60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'Despacho por tipo'!$J$61:$J$72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tipo'!$P$61:$P$72</c:f>
              <c:numCache>
                <c:formatCode>#,##0.0</c:formatCode>
                <c:ptCount val="12"/>
                <c:pt idx="0">
                  <c:v>937.33370000000014</c:v>
                </c:pt>
                <c:pt idx="1">
                  <c:v>931.09780000000001</c:v>
                </c:pt>
                <c:pt idx="2">
                  <c:v>923.74670000000015</c:v>
                </c:pt>
                <c:pt idx="3">
                  <c:v>919.23710000000005</c:v>
                </c:pt>
                <c:pt idx="4">
                  <c:v>898.86970000000008</c:v>
                </c:pt>
                <c:pt idx="5">
                  <c:v>888.26149999999996</c:v>
                </c:pt>
                <c:pt idx="6">
                  <c:v>868.08189999999991</c:v>
                </c:pt>
                <c:pt idx="7" formatCode="0.0">
                  <c:v>861.73959999999988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49-485F-AD52-07FB56D77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2653552"/>
        <c:axId val="1222658960"/>
      </c:lineChart>
      <c:catAx>
        <c:axId val="1222653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222658960"/>
        <c:crosses val="autoZero"/>
        <c:auto val="1"/>
        <c:lblAlgn val="ctr"/>
        <c:lblOffset val="100"/>
        <c:noMultiLvlLbl val="0"/>
      </c:catAx>
      <c:valAx>
        <c:axId val="122265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2226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Malbec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variedad'!$N$6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'Despacho por variedad'!$J$7:$J$18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variedad'!$N$7:$N$18</c:f>
              <c:numCache>
                <c:formatCode>0.0</c:formatCode>
                <c:ptCount val="12"/>
                <c:pt idx="0">
                  <c:v>75.821850999999995</c:v>
                </c:pt>
                <c:pt idx="1">
                  <c:v>76.381686000000002</c:v>
                </c:pt>
                <c:pt idx="2">
                  <c:v>76.745928000000006</c:v>
                </c:pt>
                <c:pt idx="3">
                  <c:v>79.193938000000003</c:v>
                </c:pt>
                <c:pt idx="4">
                  <c:v>82.968245999999994</c:v>
                </c:pt>
                <c:pt idx="5">
                  <c:v>84.672095000000013</c:v>
                </c:pt>
                <c:pt idx="6">
                  <c:v>87.178736000000001</c:v>
                </c:pt>
                <c:pt idx="7">
                  <c:v>88.674779999999998</c:v>
                </c:pt>
                <c:pt idx="8">
                  <c:v>89.791768000000005</c:v>
                </c:pt>
                <c:pt idx="9">
                  <c:v>92.05584300000001</c:v>
                </c:pt>
                <c:pt idx="10">
                  <c:v>93.679163000000003</c:v>
                </c:pt>
                <c:pt idx="11">
                  <c:v>95.703900000000004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B8-403A-862E-79C8A7B5E009}"/>
            </c:ext>
          </c:extLst>
        </c:ser>
        <c:ser>
          <c:idx val="1"/>
          <c:order val="1"/>
          <c:tx>
            <c:strRef>
              <c:f>'Despacho por variedad'!$O$6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'Despacho por variedad'!$J$7:$J$18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variedad'!$O$7:$O$18</c:f>
              <c:numCache>
                <c:formatCode>0.0</c:formatCode>
                <c:ptCount val="12"/>
                <c:pt idx="0">
                  <c:v>96.258100000000013</c:v>
                </c:pt>
                <c:pt idx="1">
                  <c:v>97.231700000000004</c:v>
                </c:pt>
                <c:pt idx="2">
                  <c:v>97.584600000000009</c:v>
                </c:pt>
                <c:pt idx="3">
                  <c:v>99.029300000000006</c:v>
                </c:pt>
                <c:pt idx="4">
                  <c:v>100.9539</c:v>
                </c:pt>
                <c:pt idx="5">
                  <c:v>104.7987</c:v>
                </c:pt>
                <c:pt idx="6">
                  <c:v>108.6537</c:v>
                </c:pt>
                <c:pt idx="7">
                  <c:v>111.2671</c:v>
                </c:pt>
                <c:pt idx="8">
                  <c:v>115.1066</c:v>
                </c:pt>
                <c:pt idx="9">
                  <c:v>115.68589999999999</c:v>
                </c:pt>
                <c:pt idx="10">
                  <c:v>118.98739999999999</c:v>
                </c:pt>
                <c:pt idx="11">
                  <c:v>121.0003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B8-403A-862E-79C8A7B5E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0656192"/>
        <c:axId val="550642048"/>
      </c:barChart>
      <c:lineChart>
        <c:grouping val="standard"/>
        <c:varyColors val="0"/>
        <c:ser>
          <c:idx val="2"/>
          <c:order val="2"/>
          <c:tx>
            <c:strRef>
              <c:f>'Despacho por variedad'!$P$6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'Despacho por variedad'!$J$7:$J$18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variedad'!$P$7:$P$18</c:f>
              <c:numCache>
                <c:formatCode>0.0</c:formatCode>
                <c:ptCount val="12"/>
                <c:pt idx="0">
                  <c:v>124.67929999999998</c:v>
                </c:pt>
                <c:pt idx="1">
                  <c:v>127.9246</c:v>
                </c:pt>
                <c:pt idx="2">
                  <c:v>131.4128</c:v>
                </c:pt>
                <c:pt idx="3">
                  <c:v>135.50909999999999</c:v>
                </c:pt>
                <c:pt idx="4">
                  <c:v>137.71269999999998</c:v>
                </c:pt>
                <c:pt idx="5">
                  <c:v>138.19479999999999</c:v>
                </c:pt>
                <c:pt idx="6">
                  <c:v>135.4556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B8-403A-862E-79C8A7B5E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656192"/>
        <c:axId val="550642048"/>
      </c:lineChart>
      <c:catAx>
        <c:axId val="550656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50642048"/>
        <c:crosses val="autoZero"/>
        <c:auto val="1"/>
        <c:lblAlgn val="ctr"/>
        <c:lblOffset val="100"/>
        <c:noMultiLvlLbl val="0"/>
      </c:catAx>
      <c:valAx>
        <c:axId val="5506420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50656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Cabernet</a:t>
            </a:r>
            <a:r>
              <a:rPr lang="es-AR" baseline="0"/>
              <a:t> Sauvignon </a:t>
            </a:r>
            <a:r>
              <a:rPr lang="es-AR"/>
              <a:t>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variedad'!$N$6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'Despacho por variedad'!$J$25:$J$36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variedad'!$N$25:$N$36</c:f>
              <c:numCache>
                <c:formatCode>0.0</c:formatCode>
                <c:ptCount val="12"/>
                <c:pt idx="0">
                  <c:v>31.656168999999998</c:v>
                </c:pt>
                <c:pt idx="1">
                  <c:v>30.812895999999995</c:v>
                </c:pt>
                <c:pt idx="2">
                  <c:v>31.403193000000002</c:v>
                </c:pt>
                <c:pt idx="3">
                  <c:v>31.240969</c:v>
                </c:pt>
                <c:pt idx="4">
                  <c:v>32.037458999999998</c:v>
                </c:pt>
                <c:pt idx="5">
                  <c:v>32.214795000000002</c:v>
                </c:pt>
                <c:pt idx="6">
                  <c:v>32.212296000000002</c:v>
                </c:pt>
                <c:pt idx="7">
                  <c:v>32.20241</c:v>
                </c:pt>
                <c:pt idx="8">
                  <c:v>32.534939000000001</c:v>
                </c:pt>
                <c:pt idx="9">
                  <c:v>32.964961000000002</c:v>
                </c:pt>
                <c:pt idx="10">
                  <c:v>33.506120000000003</c:v>
                </c:pt>
                <c:pt idx="11">
                  <c:v>34.021500000000003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49-4A63-912A-616DAF3346D6}"/>
            </c:ext>
          </c:extLst>
        </c:ser>
        <c:ser>
          <c:idx val="1"/>
          <c:order val="1"/>
          <c:tx>
            <c:strRef>
              <c:f>'Despacho por variedad'!$O$6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'Despacho por variedad'!$J$25:$J$36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variedad'!$O$25:$O$36</c:f>
              <c:numCache>
                <c:formatCode>0.0</c:formatCode>
                <c:ptCount val="12"/>
                <c:pt idx="0">
                  <c:v>34.427600000000005</c:v>
                </c:pt>
                <c:pt idx="1">
                  <c:v>35.528300000000002</c:v>
                </c:pt>
                <c:pt idx="2">
                  <c:v>35.488199999999999</c:v>
                </c:pt>
                <c:pt idx="3">
                  <c:v>35.777900000000002</c:v>
                </c:pt>
                <c:pt idx="4">
                  <c:v>36.574799999999996</c:v>
                </c:pt>
                <c:pt idx="5">
                  <c:v>37.235600000000005</c:v>
                </c:pt>
                <c:pt idx="6">
                  <c:v>39.183599999999998</c:v>
                </c:pt>
                <c:pt idx="7">
                  <c:v>39.287399999999998</c:v>
                </c:pt>
                <c:pt idx="8">
                  <c:v>39.794700000000006</c:v>
                </c:pt>
                <c:pt idx="9">
                  <c:v>40.2134</c:v>
                </c:pt>
                <c:pt idx="10">
                  <c:v>40.2119</c:v>
                </c:pt>
                <c:pt idx="11">
                  <c:v>40.4221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49-4A63-912A-616DAF334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0656192"/>
        <c:axId val="550642048"/>
      </c:barChart>
      <c:lineChart>
        <c:grouping val="standard"/>
        <c:varyColors val="0"/>
        <c:ser>
          <c:idx val="2"/>
          <c:order val="2"/>
          <c:tx>
            <c:strRef>
              <c:f>'Despacho por variedad'!$P$6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'Despacho por variedad'!$J$25:$J$36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variedad'!$P$25:$P$36</c:f>
              <c:numCache>
                <c:formatCode>0.0</c:formatCode>
                <c:ptCount val="12"/>
                <c:pt idx="0">
                  <c:v>40.975399999999993</c:v>
                </c:pt>
                <c:pt idx="1">
                  <c:v>40.658199999999994</c:v>
                </c:pt>
                <c:pt idx="2">
                  <c:v>41.438199999999995</c:v>
                </c:pt>
                <c:pt idx="3">
                  <c:v>41.39</c:v>
                </c:pt>
                <c:pt idx="4">
                  <c:v>40.562800000000003</c:v>
                </c:pt>
                <c:pt idx="5">
                  <c:v>39.171500000000002</c:v>
                </c:pt>
                <c:pt idx="6">
                  <c:v>37.439000000000007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49-4A63-912A-616DAF334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656192"/>
        <c:axId val="550642048"/>
      </c:lineChart>
      <c:catAx>
        <c:axId val="550656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50642048"/>
        <c:crosses val="autoZero"/>
        <c:auto val="1"/>
        <c:lblAlgn val="ctr"/>
        <c:lblOffset val="100"/>
        <c:noMultiLvlLbl val="0"/>
      </c:catAx>
      <c:valAx>
        <c:axId val="5506420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50656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Merlot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variedad'!$N$6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'Despacho por variedad'!$J$43:$J$54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variedad'!$N$43:$N$54</c:f>
              <c:numCache>
                <c:formatCode>0.0</c:formatCode>
                <c:ptCount val="12"/>
                <c:pt idx="0">
                  <c:v>10.052680000000001</c:v>
                </c:pt>
                <c:pt idx="1">
                  <c:v>9.9888089999999981</c:v>
                </c:pt>
                <c:pt idx="2">
                  <c:v>10.192764</c:v>
                </c:pt>
                <c:pt idx="3">
                  <c:v>10.073039</c:v>
                </c:pt>
                <c:pt idx="4">
                  <c:v>10.400959</c:v>
                </c:pt>
                <c:pt idx="5">
                  <c:v>10.316044999999999</c:v>
                </c:pt>
                <c:pt idx="6">
                  <c:v>10.194811000000001</c:v>
                </c:pt>
                <c:pt idx="7">
                  <c:v>10.478620000000001</c:v>
                </c:pt>
                <c:pt idx="8">
                  <c:v>11.182347</c:v>
                </c:pt>
                <c:pt idx="9">
                  <c:v>11.662070000000002</c:v>
                </c:pt>
                <c:pt idx="10">
                  <c:v>12.485585000000002</c:v>
                </c:pt>
                <c:pt idx="11">
                  <c:v>11.721000000000002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BF-4647-BD95-04A41EE45FF0}"/>
            </c:ext>
          </c:extLst>
        </c:ser>
        <c:ser>
          <c:idx val="1"/>
          <c:order val="1"/>
          <c:tx>
            <c:strRef>
              <c:f>'Despacho por variedad'!$O$6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'Despacho por variedad'!$J$43:$J$54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variedad'!$O$43:$O$54</c:f>
              <c:numCache>
                <c:formatCode>0.0</c:formatCode>
                <c:ptCount val="12"/>
                <c:pt idx="0">
                  <c:v>11.1874</c:v>
                </c:pt>
                <c:pt idx="1">
                  <c:v>11.053099999999999</c:v>
                </c:pt>
                <c:pt idx="2">
                  <c:v>11.2486</c:v>
                </c:pt>
                <c:pt idx="3">
                  <c:v>11.0768</c:v>
                </c:pt>
                <c:pt idx="4">
                  <c:v>10.6675</c:v>
                </c:pt>
                <c:pt idx="5">
                  <c:v>10.204000000000001</c:v>
                </c:pt>
                <c:pt idx="6">
                  <c:v>9.8666999999999998</c:v>
                </c:pt>
                <c:pt idx="7">
                  <c:v>9.3806000000000012</c:v>
                </c:pt>
                <c:pt idx="8">
                  <c:v>8.3491000000000017</c:v>
                </c:pt>
                <c:pt idx="9">
                  <c:v>7.6937000000000006</c:v>
                </c:pt>
                <c:pt idx="10">
                  <c:v>6.8751000000000007</c:v>
                </c:pt>
                <c:pt idx="11">
                  <c:v>6.7026000000000012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BF-4647-BD95-04A41EE45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0656192"/>
        <c:axId val="550642048"/>
      </c:barChart>
      <c:lineChart>
        <c:grouping val="standard"/>
        <c:varyColors val="0"/>
        <c:ser>
          <c:idx val="2"/>
          <c:order val="2"/>
          <c:tx>
            <c:strRef>
              <c:f>'Despacho por variedad'!$P$6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'Despacho por variedad'!$J$43:$J$54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variedad'!$P$43:$P$54</c:f>
              <c:numCache>
                <c:formatCode>0.0</c:formatCode>
                <c:ptCount val="12"/>
                <c:pt idx="0">
                  <c:v>7.2753000000000005</c:v>
                </c:pt>
                <c:pt idx="1">
                  <c:v>7.4363000000000001</c:v>
                </c:pt>
                <c:pt idx="2">
                  <c:v>7.1097999999999999</c:v>
                </c:pt>
                <c:pt idx="3">
                  <c:v>7.5908999999999995</c:v>
                </c:pt>
                <c:pt idx="4">
                  <c:v>7.4688999999999997</c:v>
                </c:pt>
                <c:pt idx="5">
                  <c:v>8.164200000000001</c:v>
                </c:pt>
                <c:pt idx="6">
                  <c:v>8.3399000000000001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BF-4647-BD95-04A41EE45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656192"/>
        <c:axId val="550642048"/>
      </c:lineChart>
      <c:catAx>
        <c:axId val="550656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50642048"/>
        <c:crosses val="autoZero"/>
        <c:auto val="1"/>
        <c:lblAlgn val="ctr"/>
        <c:lblOffset val="100"/>
        <c:noMultiLvlLbl val="0"/>
      </c:catAx>
      <c:valAx>
        <c:axId val="5506420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50656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Syrah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variedad'!$N$6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'Despacho por variedad'!$J$61:$J$72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variedad'!$N$61:$N$72</c:f>
              <c:numCache>
                <c:formatCode>0.0</c:formatCode>
                <c:ptCount val="12"/>
                <c:pt idx="0">
                  <c:v>12.287767000000001</c:v>
                </c:pt>
                <c:pt idx="1">
                  <c:v>12.562588</c:v>
                </c:pt>
                <c:pt idx="2">
                  <c:v>12.826611000000002</c:v>
                </c:pt>
                <c:pt idx="3">
                  <c:v>11.933758000000001</c:v>
                </c:pt>
                <c:pt idx="4">
                  <c:v>11.775779</c:v>
                </c:pt>
                <c:pt idx="5">
                  <c:v>11.648986000000001</c:v>
                </c:pt>
                <c:pt idx="6">
                  <c:v>11.650705000000002</c:v>
                </c:pt>
                <c:pt idx="7">
                  <c:v>11.494403</c:v>
                </c:pt>
                <c:pt idx="8">
                  <c:v>10.770633</c:v>
                </c:pt>
                <c:pt idx="9">
                  <c:v>11.049341</c:v>
                </c:pt>
                <c:pt idx="10">
                  <c:v>10.928781000000001</c:v>
                </c:pt>
                <c:pt idx="11">
                  <c:v>10.7766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3-4D6C-9C85-74FD33525697}"/>
            </c:ext>
          </c:extLst>
        </c:ser>
        <c:ser>
          <c:idx val="1"/>
          <c:order val="1"/>
          <c:tx>
            <c:strRef>
              <c:f>'Despacho por variedad'!$O$6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'Despacho por variedad'!$J$61:$J$72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variedad'!$O$61:$O$72</c:f>
              <c:numCache>
                <c:formatCode>0.0</c:formatCode>
                <c:ptCount val="12"/>
                <c:pt idx="0">
                  <c:v>10.801599999999999</c:v>
                </c:pt>
                <c:pt idx="1">
                  <c:v>10.5991</c:v>
                </c:pt>
                <c:pt idx="2">
                  <c:v>10.2186</c:v>
                </c:pt>
                <c:pt idx="3">
                  <c:v>10.3025</c:v>
                </c:pt>
                <c:pt idx="4">
                  <c:v>10.638500000000001</c:v>
                </c:pt>
                <c:pt idx="5">
                  <c:v>10.546600000000002</c:v>
                </c:pt>
                <c:pt idx="6">
                  <c:v>10.769500000000001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B3-4D6C-9C85-74FD33525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0656192"/>
        <c:axId val="550642048"/>
      </c:barChart>
      <c:lineChart>
        <c:grouping val="standard"/>
        <c:varyColors val="0"/>
        <c:ser>
          <c:idx val="2"/>
          <c:order val="2"/>
          <c:tx>
            <c:strRef>
              <c:f>'Despacho por variedad'!$P$6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'Despacho por variedad'!$J$61:$J$72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variedad'!$P$61:$P$72</c:f>
              <c:numCache>
                <c:formatCode>0.0</c:formatCode>
                <c:ptCount val="12"/>
                <c:pt idx="0">
                  <c:v>12.0862</c:v>
                </c:pt>
                <c:pt idx="1">
                  <c:v>12.1076</c:v>
                </c:pt>
                <c:pt idx="2">
                  <c:v>12.043200000000001</c:v>
                </c:pt>
                <c:pt idx="3">
                  <c:v>11.979600000000001</c:v>
                </c:pt>
                <c:pt idx="4">
                  <c:v>11.0512</c:v>
                </c:pt>
                <c:pt idx="5">
                  <c:v>11.663499999999999</c:v>
                </c:pt>
                <c:pt idx="6">
                  <c:v>11.414299999999999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B3-4D6C-9C85-74FD33525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656192"/>
        <c:axId val="550642048"/>
      </c:lineChart>
      <c:catAx>
        <c:axId val="550656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50642048"/>
        <c:crosses val="autoZero"/>
        <c:auto val="1"/>
        <c:lblAlgn val="ctr"/>
        <c:lblOffset val="100"/>
        <c:noMultiLvlLbl val="0"/>
      </c:catAx>
      <c:valAx>
        <c:axId val="5506420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50656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10" Type="http://schemas.openxmlformats.org/officeDocument/2006/relationships/chart" Target="../charts/chart24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4086224</xdr:colOff>
      <xdr:row>2</xdr:row>
      <xdr:rowOff>9524</xdr:rowOff>
    </xdr:from>
    <xdr:to>
      <xdr:col>5</xdr:col>
      <xdr:colOff>1181099</xdr:colOff>
      <xdr:row>20</xdr:row>
      <xdr:rowOff>15439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739B00-702A-49F1-8420-DDD3038C61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920" t="28941" r="68430" b="53112"/>
        <a:stretch/>
      </xdr:blipFill>
      <xdr:spPr>
        <a:xfrm>
          <a:off x="6629399" y="781049"/>
          <a:ext cx="2714625" cy="412071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5</xdr:col>
      <xdr:colOff>1181101</xdr:colOff>
      <xdr:row>20</xdr:row>
      <xdr:rowOff>9525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D208ABA6-FCC6-4BF5-9FD7-9D2374B2FACB}"/>
            </a:ext>
          </a:extLst>
        </xdr:cNvPr>
        <xdr:cNvSpPr/>
      </xdr:nvSpPr>
      <xdr:spPr>
        <a:xfrm>
          <a:off x="619125" y="771525"/>
          <a:ext cx="7534276" cy="4124325"/>
        </a:xfrm>
        <a:prstGeom prst="rect">
          <a:avLst/>
        </a:prstGeom>
        <a:noFill/>
        <a:ln w="28575">
          <a:solidFill>
            <a:srgbClr val="3366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9525</xdr:rowOff>
    </xdr:from>
    <xdr:to>
      <xdr:col>6</xdr:col>
      <xdr:colOff>657225</xdr:colOff>
      <xdr:row>33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78CD74A-53BC-400F-8D6C-0BEE43B75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114299</xdr:colOff>
      <xdr:row>34</xdr:row>
      <xdr:rowOff>0</xdr:rowOff>
    </xdr:from>
    <xdr:to>
      <xdr:col>6</xdr:col>
      <xdr:colOff>647699</xdr:colOff>
      <xdr:row>48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07F00DE-41A8-4385-8854-8B93A1090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114299</xdr:colOff>
      <xdr:row>49</xdr:row>
      <xdr:rowOff>9525</xdr:rowOff>
    </xdr:from>
    <xdr:to>
      <xdr:col>6</xdr:col>
      <xdr:colOff>638175</xdr:colOff>
      <xdr:row>63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0D148FE-CA28-42AA-897B-A01503A48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64</xdr:row>
      <xdr:rowOff>0</xdr:rowOff>
    </xdr:from>
    <xdr:to>
      <xdr:col>6</xdr:col>
      <xdr:colOff>638175</xdr:colOff>
      <xdr:row>77</xdr:row>
      <xdr:rowOff>161924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BB9AC32-5BDE-4921-9C41-2969209B8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10</xdr:col>
      <xdr:colOff>638175</xdr:colOff>
      <xdr:row>18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DC57CB26-0296-4CC6-A0E0-87C8810B0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104775</xdr:colOff>
      <xdr:row>79</xdr:row>
      <xdr:rowOff>0</xdr:rowOff>
    </xdr:from>
    <xdr:to>
      <xdr:col>10</xdr:col>
      <xdr:colOff>647700</xdr:colOff>
      <xdr:row>92</xdr:row>
      <xdr:rowOff>14288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255628A-11CD-40D2-9EE9-4FEC2F1D4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92</xdr:row>
      <xdr:rowOff>85724</xdr:rowOff>
    </xdr:from>
    <xdr:to>
      <xdr:col>10</xdr:col>
      <xdr:colOff>657225</xdr:colOff>
      <xdr:row>106</xdr:row>
      <xdr:rowOff>5924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C3E94D51-4341-4509-B725-CDF729627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107</xdr:row>
      <xdr:rowOff>0</xdr:rowOff>
    </xdr:from>
    <xdr:to>
      <xdr:col>10</xdr:col>
      <xdr:colOff>657225</xdr:colOff>
      <xdr:row>120</xdr:row>
      <xdr:rowOff>14288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498F1184-B6F7-426B-95ED-2A2FEDC2E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120</xdr:row>
      <xdr:rowOff>85725</xdr:rowOff>
    </xdr:from>
    <xdr:to>
      <xdr:col>10</xdr:col>
      <xdr:colOff>657225</xdr:colOff>
      <xdr:row>134</xdr:row>
      <xdr:rowOff>4763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41D52B4-754C-4502-8261-AE46398DF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134</xdr:row>
      <xdr:rowOff>85725</xdr:rowOff>
    </xdr:from>
    <xdr:to>
      <xdr:col>10</xdr:col>
      <xdr:colOff>657225</xdr:colOff>
      <xdr:row>148</xdr:row>
      <xdr:rowOff>4763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E215B1E6-3794-44B9-A16D-11627DD7E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148</xdr:row>
      <xdr:rowOff>85725</xdr:rowOff>
    </xdr:from>
    <xdr:to>
      <xdr:col>10</xdr:col>
      <xdr:colOff>657225</xdr:colOff>
      <xdr:row>162</xdr:row>
      <xdr:rowOff>4763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7BD1F9E2-D2C7-4DCF-A874-3F06E1D34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162</xdr:row>
      <xdr:rowOff>85725</xdr:rowOff>
    </xdr:from>
    <xdr:to>
      <xdr:col>10</xdr:col>
      <xdr:colOff>657225</xdr:colOff>
      <xdr:row>176</xdr:row>
      <xdr:rowOff>4763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FC68F2C8-3A49-4A66-9C1A-987CD9CA3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114299</xdr:colOff>
      <xdr:row>177</xdr:row>
      <xdr:rowOff>0</xdr:rowOff>
    </xdr:from>
    <xdr:to>
      <xdr:col>7</xdr:col>
      <xdr:colOff>333374</xdr:colOff>
      <xdr:row>191</xdr:row>
      <xdr:rowOff>15450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6D1C304-2F82-4A28-90FB-CB6AF26E3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371475</xdr:colOff>
      <xdr:row>177</xdr:row>
      <xdr:rowOff>0</xdr:rowOff>
    </xdr:from>
    <xdr:to>
      <xdr:col>14</xdr:col>
      <xdr:colOff>9525</xdr:colOff>
      <xdr:row>191</xdr:row>
      <xdr:rowOff>15450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251EEF1-06FB-4D77-A2D8-11C3AE2D5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10</xdr:col>
      <xdr:colOff>647699</xdr:colOff>
      <xdr:row>17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58F643C-5ECF-458A-8ABB-73D8EAF57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18</xdr:row>
      <xdr:rowOff>76199</xdr:rowOff>
    </xdr:from>
    <xdr:to>
      <xdr:col>10</xdr:col>
      <xdr:colOff>657225</xdr:colOff>
      <xdr:row>32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2E1F6530-1644-4133-A50E-549CC2564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114299</xdr:colOff>
      <xdr:row>33</xdr:row>
      <xdr:rowOff>0</xdr:rowOff>
    </xdr:from>
    <xdr:to>
      <xdr:col>8</xdr:col>
      <xdr:colOff>628649</xdr:colOff>
      <xdr:row>46</xdr:row>
      <xdr:rowOff>152400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8C534C1-F902-40ED-9945-81EF657C1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104775</xdr:colOff>
      <xdr:row>47</xdr:row>
      <xdr:rowOff>66675</xdr:rowOff>
    </xdr:from>
    <xdr:to>
      <xdr:col>8</xdr:col>
      <xdr:colOff>619125</xdr:colOff>
      <xdr:row>62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632DF0AC-FD7E-40F3-A1D8-0D7168F65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95250</xdr:colOff>
      <xdr:row>63</xdr:row>
      <xdr:rowOff>0</xdr:rowOff>
    </xdr:from>
    <xdr:to>
      <xdr:col>4</xdr:col>
      <xdr:colOff>609825</xdr:colOff>
      <xdr:row>76</xdr:row>
      <xdr:rowOff>152475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857EA77-F66A-4CBA-AD29-80D3740B9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666750</xdr:colOff>
      <xdr:row>63</xdr:row>
      <xdr:rowOff>9525</xdr:rowOff>
    </xdr:from>
    <xdr:to>
      <xdr:col>8</xdr:col>
      <xdr:colOff>617250</xdr:colOff>
      <xdr:row>77</xdr:row>
      <xdr:rowOff>75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5B54BC25-1057-4873-831C-998D71D71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85725</xdr:colOff>
      <xdr:row>77</xdr:row>
      <xdr:rowOff>66674</xdr:rowOff>
    </xdr:from>
    <xdr:to>
      <xdr:col>6</xdr:col>
      <xdr:colOff>647700</xdr:colOff>
      <xdr:row>91</xdr:row>
      <xdr:rowOff>161924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2ADC1C4-B54B-4782-A2F0-F2D2ED0A2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85725</xdr:colOff>
      <xdr:row>93</xdr:row>
      <xdr:rowOff>0</xdr:rowOff>
    </xdr:from>
    <xdr:to>
      <xdr:col>6</xdr:col>
      <xdr:colOff>628650</xdr:colOff>
      <xdr:row>107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3B7751B-70E9-4A9B-BE99-114364BE6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85725</xdr:colOff>
      <xdr:row>108</xdr:row>
      <xdr:rowOff>0</xdr:rowOff>
    </xdr:from>
    <xdr:to>
      <xdr:col>14</xdr:col>
      <xdr:colOff>9525</xdr:colOff>
      <xdr:row>122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C292D3D-9DD0-47F3-ADD5-CF40385C4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138</xdr:row>
      <xdr:rowOff>0</xdr:rowOff>
    </xdr:from>
    <xdr:to>
      <xdr:col>14</xdr:col>
      <xdr:colOff>0</xdr:colOff>
      <xdr:row>150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81FE422E-72B0-4656-A140-ED5393B87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10</xdr:col>
      <xdr:colOff>647700</xdr:colOff>
      <xdr:row>18</xdr:row>
      <xdr:rowOff>1050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9D49E82-7EB1-4BA1-991A-E905B99BB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6</xdr:col>
      <xdr:colOff>690563</xdr:colOff>
      <xdr:row>32</xdr:row>
      <xdr:rowOff>152475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4CDB84B-2990-4299-BB76-923DCDA2A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65</xdr:row>
      <xdr:rowOff>0</xdr:rowOff>
    </xdr:from>
    <xdr:to>
      <xdr:col>4</xdr:col>
      <xdr:colOff>609825</xdr:colOff>
      <xdr:row>65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0FCFA29-37F7-4C77-873A-EFB848737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647700</xdr:colOff>
      <xdr:row>65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91BD74A-E6AA-4BE5-A1EE-4B190C40C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628650</xdr:colOff>
      <xdr:row>65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6A9E2D5-8CDC-44C5-89D3-9D84F05E2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14</xdr:col>
      <xdr:colOff>9525</xdr:colOff>
      <xdr:row>65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CE36561-30A1-4AEE-B912-E24E9A782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104774</xdr:colOff>
      <xdr:row>4</xdr:row>
      <xdr:rowOff>66675</xdr:rowOff>
    </xdr:from>
    <xdr:to>
      <xdr:col>8</xdr:col>
      <xdr:colOff>619124</xdr:colOff>
      <xdr:row>19</xdr:row>
      <xdr:rowOff>9525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AEFBF57-13E7-4660-8EBA-F1C8E9C99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104774</xdr:colOff>
      <xdr:row>20</xdr:row>
      <xdr:rowOff>0</xdr:rowOff>
    </xdr:from>
    <xdr:to>
      <xdr:col>8</xdr:col>
      <xdr:colOff>619124</xdr:colOff>
      <xdr:row>33</xdr:row>
      <xdr:rowOff>152400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12DCDC94-9535-45BF-921C-2CAFE041D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95250</xdr:colOff>
      <xdr:row>35</xdr:row>
      <xdr:rowOff>0</xdr:rowOff>
    </xdr:from>
    <xdr:to>
      <xdr:col>8</xdr:col>
      <xdr:colOff>619125</xdr:colOff>
      <xdr:row>49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8D61DF69-5AD6-43DD-8132-F50E12FBE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95251</xdr:colOff>
      <xdr:row>50</xdr:row>
      <xdr:rowOff>0</xdr:rowOff>
    </xdr:from>
    <xdr:to>
      <xdr:col>8</xdr:col>
      <xdr:colOff>609600</xdr:colOff>
      <xdr:row>63</xdr:row>
      <xdr:rowOff>152400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BF2B31B-8886-4FA6-9999-EB32CD387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/01.%20Estad&#237;sticas_AWR_2020_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5.EXPORTACION MOSTOS"/>
      <sheetName val="6.EXPORTACION VARIETAL"/>
      <sheetName val="EXPORTACIONES POR PAIS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VENTA TOTAL ANUAL"/>
      <sheetName val="9.STOCKS"/>
      <sheetName val="10.PRECIO DEL VINO DE TRASLADO"/>
      <sheetName val="11.PRECIO POR VARIETAL CONTADO"/>
      <sheetName val="12.PRECIO POR VARIETAL FINANC."/>
      <sheetName val="15.IMP BRASIL"/>
      <sheetName val="19.IMP PARAGUAY"/>
      <sheetName val="20.IMP MEXICO"/>
      <sheetName val="22.01 IMP SUECIA"/>
      <sheetName val="22.02 IMPORTACIONES PERU"/>
      <sheetName val="22.04 IMP DINAMARCA"/>
      <sheetName val="22.06 IMP COLOMBIA"/>
      <sheetName val="22.07 IMP FRANCIA"/>
      <sheetName val="22.09 IMP IRLANDA"/>
      <sheetName val="22.11 IMP URUGUAY"/>
      <sheetName val="22.12 IMP AUSTRALIA"/>
      <sheetName val="22.13 IMP NORUEGA"/>
      <sheetName val="22.14 IMP POLONIA"/>
      <sheetName val="22.15 SINGAPUR"/>
      <sheetName val="23.SHARE ARGENTINA"/>
      <sheetName val="PRINCIPALES IMPORTADORES"/>
      <sheetName val="ATRACTIVIDAD"/>
      <sheetName val="IMPORTACION MUNDIAL"/>
      <sheetName val="24.TIPO DE CAMBIO"/>
      <sheetName val="25.MACROECONOMÍA"/>
      <sheetName val="SALARIOS"/>
      <sheetName val="26.ANÁLISIS"/>
      <sheetName val="Consumo_Actividad"/>
      <sheetName val="27.VALOR AGREGADO"/>
      <sheetName val="28.SUPERMERCADO"/>
      <sheetName val="MALBEC"/>
      <sheetName val="PRINCIPALES INDICADORES"/>
      <sheetName val="VENTAS TOTALES"/>
    </sheetNames>
    <sheetDataSet>
      <sheetData sheetId="0"/>
      <sheetData sheetId="1"/>
      <sheetData sheetId="2"/>
      <sheetData sheetId="3">
        <row r="306">
          <cell r="B306">
            <v>119866.54</v>
          </cell>
          <cell r="C306">
            <v>554967.06999999995</v>
          </cell>
          <cell r="E306">
            <v>1535.59</v>
          </cell>
          <cell r="F306">
            <v>20046.41</v>
          </cell>
          <cell r="H306">
            <v>699190.2</v>
          </cell>
        </row>
        <row r="307">
          <cell r="B307">
            <v>147914.09</v>
          </cell>
          <cell r="C307">
            <v>636985.15</v>
          </cell>
          <cell r="E307">
            <v>563.95000000000005</v>
          </cell>
          <cell r="F307">
            <v>21198.28</v>
          </cell>
          <cell r="H307">
            <v>808751.63</v>
          </cell>
        </row>
        <row r="308">
          <cell r="B308">
            <v>155123.37</v>
          </cell>
          <cell r="C308">
            <v>649136.23</v>
          </cell>
          <cell r="E308">
            <v>497.03</v>
          </cell>
          <cell r="F308">
            <v>33133.71</v>
          </cell>
          <cell r="H308">
            <v>840474.72</v>
          </cell>
        </row>
        <row r="309">
          <cell r="B309">
            <v>172256.76</v>
          </cell>
          <cell r="C309">
            <v>636108.23</v>
          </cell>
          <cell r="E309">
            <v>589.73</v>
          </cell>
          <cell r="F309">
            <v>31420.6</v>
          </cell>
          <cell r="H309">
            <v>845031.63</v>
          </cell>
        </row>
        <row r="310">
          <cell r="B310">
            <v>208329.41</v>
          </cell>
          <cell r="C310">
            <v>706554.08</v>
          </cell>
          <cell r="E310">
            <v>451.9</v>
          </cell>
          <cell r="F310">
            <v>44050.94</v>
          </cell>
          <cell r="H310">
            <v>961813.56</v>
          </cell>
        </row>
        <row r="311">
          <cell r="B311">
            <v>219186.83</v>
          </cell>
          <cell r="C311">
            <v>674010.37</v>
          </cell>
          <cell r="E311">
            <v>785.39</v>
          </cell>
          <cell r="F311">
            <v>35957.26</v>
          </cell>
          <cell r="H311">
            <v>931858.87</v>
          </cell>
        </row>
        <row r="312">
          <cell r="B312">
            <v>206782.74</v>
          </cell>
          <cell r="C312">
            <v>605936.73</v>
          </cell>
          <cell r="E312">
            <v>717.98</v>
          </cell>
          <cell r="F312">
            <v>40289.370000000003</v>
          </cell>
          <cell r="H312">
            <v>856652.44</v>
          </cell>
        </row>
        <row r="313">
          <cell r="B313">
            <v>215714.39</v>
          </cell>
          <cell r="C313">
            <v>632900.26</v>
          </cell>
          <cell r="E313">
            <v>1887.48</v>
          </cell>
          <cell r="F313">
            <v>50261.26</v>
          </cell>
          <cell r="H313">
            <v>903485.43999999994</v>
          </cell>
        </row>
        <row r="314">
          <cell r="B314">
            <v>234137.71</v>
          </cell>
          <cell r="C314">
            <v>652702.43000000005</v>
          </cell>
          <cell r="E314">
            <v>1156.8499999999999</v>
          </cell>
          <cell r="F314">
            <v>56305.25</v>
          </cell>
          <cell r="H314">
            <v>948085.76000000001</v>
          </cell>
        </row>
        <row r="315">
          <cell r="B315">
            <v>233240</v>
          </cell>
          <cell r="C315">
            <v>593238</v>
          </cell>
          <cell r="E315">
            <v>1064.98</v>
          </cell>
          <cell r="F315">
            <v>54836</v>
          </cell>
          <cell r="H315">
            <v>887227</v>
          </cell>
        </row>
        <row r="316">
          <cell r="B316">
            <v>180706.93</v>
          </cell>
          <cell r="C316">
            <v>610356.31999999995</v>
          </cell>
          <cell r="E316">
            <v>232.46</v>
          </cell>
          <cell r="F316">
            <v>49019.519999999997</v>
          </cell>
          <cell r="H316">
            <v>844917.81</v>
          </cell>
        </row>
        <row r="317">
          <cell r="B317">
            <v>120279.86</v>
          </cell>
          <cell r="C317">
            <v>533472.17000000004</v>
          </cell>
          <cell r="E317">
            <v>39.380000000000003</v>
          </cell>
          <cell r="F317">
            <v>24820.89</v>
          </cell>
          <cell r="H317">
            <v>681290</v>
          </cell>
        </row>
        <row r="318">
          <cell r="B318">
            <v>119917</v>
          </cell>
          <cell r="C318">
            <v>514479</v>
          </cell>
          <cell r="E318">
            <v>338.85</v>
          </cell>
          <cell r="F318">
            <v>23250</v>
          </cell>
          <cell r="H318">
            <v>660927</v>
          </cell>
        </row>
        <row r="319">
          <cell r="B319">
            <v>143456</v>
          </cell>
          <cell r="C319">
            <v>582347</v>
          </cell>
          <cell r="E319">
            <v>244.22</v>
          </cell>
          <cell r="F319">
            <v>29637.38</v>
          </cell>
          <cell r="H319">
            <v>758505</v>
          </cell>
        </row>
        <row r="320">
          <cell r="B320">
            <v>163416</v>
          </cell>
          <cell r="C320">
            <v>613101</v>
          </cell>
          <cell r="E320">
            <v>485.62</v>
          </cell>
          <cell r="F320">
            <v>27103.26</v>
          </cell>
          <cell r="H320">
            <v>806371</v>
          </cell>
        </row>
        <row r="321">
          <cell r="B321">
            <v>157102</v>
          </cell>
          <cell r="C321">
            <v>585876</v>
          </cell>
          <cell r="E321">
            <v>224.18</v>
          </cell>
          <cell r="F321">
            <v>31238.65</v>
          </cell>
          <cell r="H321">
            <v>777210</v>
          </cell>
        </row>
        <row r="322">
          <cell r="B322">
            <v>158170</v>
          </cell>
          <cell r="C322">
            <v>559966</v>
          </cell>
          <cell r="E322">
            <v>401.46</v>
          </cell>
          <cell r="F322">
            <v>30063</v>
          </cell>
          <cell r="H322">
            <v>751145</v>
          </cell>
        </row>
        <row r="323">
          <cell r="B323">
            <v>178451</v>
          </cell>
          <cell r="C323">
            <v>585394</v>
          </cell>
          <cell r="E323">
            <v>364.9</v>
          </cell>
          <cell r="F323">
            <v>33263</v>
          </cell>
          <cell r="H323">
            <v>799308</v>
          </cell>
        </row>
        <row r="324">
          <cell r="B324">
            <v>254623</v>
          </cell>
          <cell r="C324">
            <v>602122</v>
          </cell>
          <cell r="E324">
            <v>591.82000000000005</v>
          </cell>
          <cell r="F324">
            <v>43673.31</v>
          </cell>
          <cell r="H324">
            <v>902939</v>
          </cell>
        </row>
        <row r="325">
          <cell r="B325">
            <v>230808</v>
          </cell>
          <cell r="C325">
            <v>618048</v>
          </cell>
          <cell r="E325">
            <v>564.02</v>
          </cell>
          <cell r="F325">
            <v>57113.41</v>
          </cell>
          <cell r="H325">
            <v>909690</v>
          </cell>
        </row>
        <row r="326">
          <cell r="B326">
            <v>207304</v>
          </cell>
          <cell r="C326">
            <v>567310</v>
          </cell>
          <cell r="E326">
            <v>670.88</v>
          </cell>
          <cell r="F326">
            <v>52610</v>
          </cell>
          <cell r="H326">
            <v>831344</v>
          </cell>
        </row>
        <row r="327">
          <cell r="B327">
            <v>189270</v>
          </cell>
          <cell r="C327">
            <v>552039</v>
          </cell>
          <cell r="F327">
            <v>53047</v>
          </cell>
          <cell r="H327">
            <v>797722</v>
          </cell>
        </row>
        <row r="328">
          <cell r="B328">
            <v>135153</v>
          </cell>
          <cell r="C328">
            <v>558972</v>
          </cell>
          <cell r="F328">
            <v>42177</v>
          </cell>
          <cell r="H328">
            <v>739929</v>
          </cell>
        </row>
        <row r="329">
          <cell r="B329">
            <v>100559.13</v>
          </cell>
          <cell r="C329">
            <v>468055</v>
          </cell>
          <cell r="F329">
            <v>22076.9</v>
          </cell>
          <cell r="H329">
            <v>593625</v>
          </cell>
        </row>
        <row r="330">
          <cell r="B330">
            <v>99845</v>
          </cell>
          <cell r="C330">
            <v>449583</v>
          </cell>
          <cell r="F330">
            <v>15307</v>
          </cell>
          <cell r="H330">
            <v>566958</v>
          </cell>
        </row>
        <row r="331">
          <cell r="B331">
            <v>130797</v>
          </cell>
          <cell r="C331">
            <v>544223</v>
          </cell>
          <cell r="F331">
            <v>28014</v>
          </cell>
          <cell r="H331">
            <v>705274</v>
          </cell>
        </row>
        <row r="332">
          <cell r="B332">
            <v>136505</v>
          </cell>
          <cell r="C332">
            <v>508529</v>
          </cell>
          <cell r="F332">
            <v>25017</v>
          </cell>
          <cell r="H332">
            <v>672977</v>
          </cell>
        </row>
        <row r="333">
          <cell r="B333">
            <v>148953</v>
          </cell>
          <cell r="C333">
            <v>641560</v>
          </cell>
          <cell r="F333">
            <v>29769</v>
          </cell>
          <cell r="H333">
            <v>824249</v>
          </cell>
        </row>
        <row r="334">
          <cell r="B334">
            <v>167496</v>
          </cell>
          <cell r="C334">
            <v>643702</v>
          </cell>
          <cell r="F334">
            <v>34255</v>
          </cell>
          <cell r="H334">
            <v>849105</v>
          </cell>
        </row>
        <row r="335">
          <cell r="B335">
            <v>188731</v>
          </cell>
          <cell r="C335">
            <v>594644</v>
          </cell>
          <cell r="F335">
            <v>32148</v>
          </cell>
          <cell r="H335">
            <v>818534</v>
          </cell>
        </row>
        <row r="336">
          <cell r="B336">
            <v>207275</v>
          </cell>
          <cell r="C336">
            <v>590057</v>
          </cell>
          <cell r="F336">
            <v>33641</v>
          </cell>
          <cell r="H336">
            <v>833888</v>
          </cell>
        </row>
        <row r="337">
          <cell r="B337">
            <v>176631</v>
          </cell>
          <cell r="C337">
            <v>613482</v>
          </cell>
          <cell r="F337">
            <v>46786</v>
          </cell>
          <cell r="H337">
            <v>841134</v>
          </cell>
        </row>
        <row r="338">
          <cell r="B338">
            <v>217204</v>
          </cell>
          <cell r="C338">
            <v>511360</v>
          </cell>
          <cell r="F338">
            <v>47823</v>
          </cell>
          <cell r="H338">
            <v>780593</v>
          </cell>
        </row>
        <row r="339">
          <cell r="B339">
            <v>197481</v>
          </cell>
          <cell r="C339">
            <v>526437</v>
          </cell>
          <cell r="F339">
            <v>47059</v>
          </cell>
          <cell r="H339">
            <v>777017</v>
          </cell>
        </row>
        <row r="340">
          <cell r="B340">
            <v>135529</v>
          </cell>
          <cell r="C340">
            <v>491589</v>
          </cell>
          <cell r="F340">
            <v>30133</v>
          </cell>
          <cell r="H340">
            <v>661676</v>
          </cell>
        </row>
        <row r="341">
          <cell r="B341">
            <v>103191</v>
          </cell>
          <cell r="F341">
            <v>18081</v>
          </cell>
          <cell r="H341">
            <v>601753</v>
          </cell>
        </row>
        <row r="342">
          <cell r="F342">
            <v>16513</v>
          </cell>
          <cell r="H342">
            <v>563170</v>
          </cell>
        </row>
        <row r="343">
          <cell r="F343">
            <v>21958</v>
          </cell>
          <cell r="H343">
            <v>687020</v>
          </cell>
        </row>
        <row r="344">
          <cell r="F344">
            <v>21542</v>
          </cell>
          <cell r="H344">
            <v>658476</v>
          </cell>
        </row>
        <row r="345">
          <cell r="F345">
            <v>24118</v>
          </cell>
          <cell r="H345">
            <v>759170</v>
          </cell>
        </row>
        <row r="346">
          <cell r="F346">
            <v>23943</v>
          </cell>
          <cell r="H346">
            <v>778501</v>
          </cell>
        </row>
        <row r="347">
          <cell r="F347">
            <v>23049</v>
          </cell>
          <cell r="H347">
            <v>768710</v>
          </cell>
        </row>
        <row r="348">
          <cell r="F348">
            <v>34082</v>
          </cell>
          <cell r="H348">
            <v>788635</v>
          </cell>
        </row>
        <row r="349">
          <cell r="F349">
            <v>32748</v>
          </cell>
          <cell r="H349">
            <v>725612</v>
          </cell>
        </row>
        <row r="350">
          <cell r="F350">
            <v>41062</v>
          </cell>
          <cell r="H350">
            <v>702009</v>
          </cell>
        </row>
        <row r="351">
          <cell r="F351">
            <v>35855</v>
          </cell>
          <cell r="H351">
            <v>681017</v>
          </cell>
        </row>
        <row r="352">
          <cell r="F352">
            <v>25190</v>
          </cell>
          <cell r="H352">
            <v>681948</v>
          </cell>
        </row>
        <row r="353">
          <cell r="B353">
            <v>129217</v>
          </cell>
          <cell r="C353">
            <v>460772</v>
          </cell>
          <cell r="F353">
            <v>16968</v>
          </cell>
          <cell r="H353">
            <v>609681</v>
          </cell>
        </row>
        <row r="354">
          <cell r="B354">
            <v>115608</v>
          </cell>
          <cell r="C354">
            <v>458697</v>
          </cell>
          <cell r="F354">
            <v>13276</v>
          </cell>
          <cell r="H354">
            <v>588766</v>
          </cell>
        </row>
        <row r="355">
          <cell r="B355">
            <v>141835</v>
          </cell>
          <cell r="C355">
            <v>519380</v>
          </cell>
          <cell r="F355">
            <v>10277</v>
          </cell>
          <cell r="H355">
            <v>672785</v>
          </cell>
        </row>
        <row r="356">
          <cell r="B356">
            <v>158673</v>
          </cell>
          <cell r="C356">
            <v>489101</v>
          </cell>
          <cell r="F356">
            <v>11268</v>
          </cell>
          <cell r="H356">
            <v>661413</v>
          </cell>
        </row>
        <row r="357">
          <cell r="B357">
            <v>195354</v>
          </cell>
          <cell r="C357">
            <v>609655</v>
          </cell>
          <cell r="F357">
            <v>19319</v>
          </cell>
          <cell r="H357">
            <v>826590</v>
          </cell>
        </row>
        <row r="358">
          <cell r="B358">
            <v>180419</v>
          </cell>
          <cell r="C358">
            <v>524020</v>
          </cell>
          <cell r="F358">
            <v>20477</v>
          </cell>
          <cell r="H358">
            <v>729024</v>
          </cell>
        </row>
        <row r="359">
          <cell r="B359">
            <v>203413</v>
          </cell>
          <cell r="C359">
            <v>576405</v>
          </cell>
          <cell r="F359">
            <v>23933</v>
          </cell>
          <cell r="H359">
            <v>805076</v>
          </cell>
        </row>
        <row r="360">
          <cell r="B360">
            <v>214300</v>
          </cell>
          <cell r="C360">
            <v>599794</v>
          </cell>
          <cell r="F360">
            <v>27306</v>
          </cell>
          <cell r="H360">
            <v>844765</v>
          </cell>
        </row>
        <row r="361">
          <cell r="B361">
            <v>209197</v>
          </cell>
          <cell r="C361">
            <v>545324</v>
          </cell>
          <cell r="F361">
            <v>33785</v>
          </cell>
          <cell r="H361">
            <v>790280</v>
          </cell>
        </row>
        <row r="362">
          <cell r="B362">
            <v>227825</v>
          </cell>
          <cell r="C362">
            <v>551086</v>
          </cell>
          <cell r="F362">
            <v>40349</v>
          </cell>
          <cell r="H362">
            <v>820635</v>
          </cell>
        </row>
        <row r="363">
          <cell r="B363">
            <v>209379</v>
          </cell>
          <cell r="C363">
            <v>518002</v>
          </cell>
          <cell r="F363">
            <v>45499</v>
          </cell>
          <cell r="H363">
            <v>773732</v>
          </cell>
        </row>
        <row r="364">
          <cell r="B364">
            <v>176900</v>
          </cell>
          <cell r="C364">
            <v>514872</v>
          </cell>
          <cell r="F364">
            <v>33861</v>
          </cell>
          <cell r="H364">
            <v>729846</v>
          </cell>
        </row>
        <row r="365">
          <cell r="B365">
            <v>131377</v>
          </cell>
          <cell r="C365">
            <v>543303</v>
          </cell>
          <cell r="F365">
            <v>15750</v>
          </cell>
          <cell r="H365">
            <v>695657</v>
          </cell>
        </row>
        <row r="366">
          <cell r="B366">
            <v>124661</v>
          </cell>
          <cell r="C366">
            <v>496688</v>
          </cell>
          <cell r="F366">
            <v>12075</v>
          </cell>
          <cell r="H366">
            <v>637038</v>
          </cell>
        </row>
        <row r="367">
          <cell r="B367">
            <v>159879</v>
          </cell>
          <cell r="C367">
            <v>462236</v>
          </cell>
          <cell r="F367">
            <v>12708</v>
          </cell>
          <cell r="H367">
            <v>638409</v>
          </cell>
        </row>
        <row r="368">
          <cell r="B368">
            <v>166038</v>
          </cell>
          <cell r="C368">
            <v>499235</v>
          </cell>
          <cell r="F368">
            <v>10185</v>
          </cell>
          <cell r="H368">
            <v>678582</v>
          </cell>
        </row>
        <row r="369">
          <cell r="B369">
            <v>214767</v>
          </cell>
          <cell r="C369">
            <v>578542</v>
          </cell>
          <cell r="F369">
            <v>9045</v>
          </cell>
          <cell r="H369">
            <v>806174</v>
          </cell>
        </row>
        <row r="370">
          <cell r="B370">
            <v>224294</v>
          </cell>
          <cell r="C370">
            <v>666878</v>
          </cell>
          <cell r="F370">
            <v>19599</v>
          </cell>
          <cell r="H370">
            <v>915881</v>
          </cell>
        </row>
        <row r="371">
          <cell r="B371">
            <v>269738</v>
          </cell>
          <cell r="C371">
            <v>688860</v>
          </cell>
          <cell r="F371">
            <v>20032</v>
          </cell>
          <cell r="H371">
            <v>982474</v>
          </cell>
        </row>
        <row r="372">
          <cell r="B372">
            <v>254630</v>
          </cell>
          <cell r="C372">
            <v>573047</v>
          </cell>
          <cell r="F372">
            <v>25434</v>
          </cell>
          <cell r="H372">
            <v>856735</v>
          </cell>
        </row>
        <row r="373">
          <cell r="B373">
            <v>266728</v>
          </cell>
          <cell r="C373">
            <v>560333</v>
          </cell>
          <cell r="F373">
            <v>29940</v>
          </cell>
          <cell r="H373">
            <v>861584</v>
          </cell>
        </row>
        <row r="374">
          <cell r="B374">
            <v>246877</v>
          </cell>
          <cell r="C374">
            <v>547639</v>
          </cell>
          <cell r="F374">
            <v>32286</v>
          </cell>
          <cell r="H374">
            <v>831199</v>
          </cell>
        </row>
        <row r="375">
          <cell r="B375">
            <v>244057</v>
          </cell>
          <cell r="C375">
            <v>474082</v>
          </cell>
          <cell r="F375">
            <v>38846</v>
          </cell>
          <cell r="H375">
            <v>761899</v>
          </cell>
        </row>
        <row r="376">
          <cell r="B376">
            <v>199458</v>
          </cell>
          <cell r="C376">
            <v>520595</v>
          </cell>
          <cell r="F376">
            <v>27395</v>
          </cell>
          <cell r="H376">
            <v>751932</v>
          </cell>
        </row>
        <row r="377">
          <cell r="B377">
            <v>180657</v>
          </cell>
          <cell r="C377">
            <v>451274</v>
          </cell>
          <cell r="F377">
            <v>16577</v>
          </cell>
          <cell r="H377">
            <v>651430</v>
          </cell>
        </row>
        <row r="378">
          <cell r="B378">
            <v>157492</v>
          </cell>
          <cell r="C378">
            <v>398637</v>
          </cell>
          <cell r="F378">
            <v>15004</v>
          </cell>
          <cell r="H378">
            <v>574679</v>
          </cell>
        </row>
        <row r="379">
          <cell r="B379">
            <v>178897</v>
          </cell>
          <cell r="C379">
            <v>364681</v>
          </cell>
          <cell r="F379">
            <v>18540</v>
          </cell>
          <cell r="H379">
            <v>564898</v>
          </cell>
        </row>
        <row r="380">
          <cell r="B380">
            <v>200106</v>
          </cell>
          <cell r="C380">
            <v>407480</v>
          </cell>
          <cell r="F380">
            <v>22557</v>
          </cell>
          <cell r="H380">
            <v>633486</v>
          </cell>
        </row>
        <row r="381">
          <cell r="B381">
            <v>203008</v>
          </cell>
          <cell r="C381">
            <v>369926</v>
          </cell>
          <cell r="F381">
            <v>25666</v>
          </cell>
          <cell r="H381">
            <v>602500</v>
          </cell>
        </row>
        <row r="382">
          <cell r="B382">
            <v>244045</v>
          </cell>
          <cell r="C382">
            <v>536645</v>
          </cell>
          <cell r="F382">
            <v>25354</v>
          </cell>
          <cell r="H382">
            <v>809799</v>
          </cell>
        </row>
        <row r="383">
          <cell r="B383">
            <v>221702</v>
          </cell>
          <cell r="C383">
            <v>523601</v>
          </cell>
          <cell r="F383">
            <v>28658</v>
          </cell>
          <cell r="H383">
            <v>780678</v>
          </cell>
        </row>
        <row r="384">
          <cell r="B384">
            <v>256518</v>
          </cell>
          <cell r="C384">
            <v>502352</v>
          </cell>
          <cell r="F384">
            <v>27348</v>
          </cell>
          <cell r="H384">
            <v>793312</v>
          </cell>
        </row>
      </sheetData>
      <sheetData sheetId="4">
        <row r="306">
          <cell r="B306">
            <v>28929.5</v>
          </cell>
          <cell r="C306">
            <v>327225.8</v>
          </cell>
          <cell r="D306">
            <v>340947.12</v>
          </cell>
          <cell r="I306">
            <v>699190.2</v>
          </cell>
        </row>
        <row r="307">
          <cell r="B307">
            <v>29683.89</v>
          </cell>
          <cell r="C307">
            <v>393508.24</v>
          </cell>
          <cell r="D307">
            <v>384326.27</v>
          </cell>
          <cell r="I307">
            <v>808751.63</v>
          </cell>
        </row>
        <row r="308">
          <cell r="B308">
            <v>31542.240000000002</v>
          </cell>
          <cell r="C308">
            <v>425473.52</v>
          </cell>
          <cell r="D308">
            <v>382073.11</v>
          </cell>
          <cell r="I308">
            <v>840474.72</v>
          </cell>
        </row>
        <row r="309">
          <cell r="B309">
            <v>28887.17</v>
          </cell>
          <cell r="C309">
            <v>451394.62</v>
          </cell>
          <cell r="D309">
            <v>363190</v>
          </cell>
          <cell r="I309">
            <v>845031.63</v>
          </cell>
        </row>
        <row r="310">
          <cell r="B310">
            <v>33194.53</v>
          </cell>
          <cell r="C310">
            <v>517138.53</v>
          </cell>
          <cell r="D310">
            <v>410071.45</v>
          </cell>
          <cell r="I310">
            <v>961813.56</v>
          </cell>
        </row>
        <row r="311">
          <cell r="B311">
            <v>31791.360000000001</v>
          </cell>
          <cell r="C311">
            <v>557038.16</v>
          </cell>
          <cell r="D311">
            <v>339776.4</v>
          </cell>
          <cell r="I311">
            <v>931858.87</v>
          </cell>
        </row>
        <row r="312">
          <cell r="B312">
            <v>31716.48</v>
          </cell>
          <cell r="C312">
            <v>487831.51</v>
          </cell>
          <cell r="D312">
            <v>333578.98</v>
          </cell>
          <cell r="I312">
            <v>856652.44</v>
          </cell>
        </row>
        <row r="313">
          <cell r="B313">
            <v>32179.89</v>
          </cell>
          <cell r="C313">
            <v>524896.30000000005</v>
          </cell>
          <cell r="D313">
            <v>341409.04</v>
          </cell>
          <cell r="I313">
            <v>903485.43999999994</v>
          </cell>
        </row>
        <row r="314">
          <cell r="B314">
            <v>30870.89</v>
          </cell>
          <cell r="C314">
            <v>555764.68999999994</v>
          </cell>
          <cell r="D314">
            <v>357256.87</v>
          </cell>
          <cell r="I314">
            <v>948085.76000000001</v>
          </cell>
        </row>
        <row r="315">
          <cell r="B315">
            <v>35177</v>
          </cell>
          <cell r="C315">
            <v>516156</v>
          </cell>
          <cell r="D315">
            <v>327280</v>
          </cell>
          <cell r="I315">
            <v>887227</v>
          </cell>
        </row>
        <row r="316">
          <cell r="B316">
            <v>36304.22</v>
          </cell>
          <cell r="C316">
            <v>476894.06</v>
          </cell>
          <cell r="D316">
            <v>321374.90999999997</v>
          </cell>
          <cell r="I316">
            <v>844917.81</v>
          </cell>
        </row>
        <row r="317">
          <cell r="B317">
            <v>24640</v>
          </cell>
          <cell r="C317">
            <v>334482</v>
          </cell>
          <cell r="D317">
            <v>320638.56</v>
          </cell>
          <cell r="I317">
            <v>681290</v>
          </cell>
        </row>
        <row r="318">
          <cell r="B318">
            <v>25538</v>
          </cell>
          <cell r="C318">
            <v>334149</v>
          </cell>
          <cell r="D318">
            <v>297083.42</v>
          </cell>
          <cell r="I318">
            <v>660927</v>
          </cell>
        </row>
        <row r="319">
          <cell r="B319">
            <v>25437</v>
          </cell>
          <cell r="C319">
            <v>401649</v>
          </cell>
          <cell r="D319">
            <v>330007</v>
          </cell>
          <cell r="I319">
            <v>758505</v>
          </cell>
        </row>
        <row r="320">
          <cell r="B320">
            <v>31020</v>
          </cell>
          <cell r="C320">
            <v>426149</v>
          </cell>
          <cell r="D320">
            <v>346801.16</v>
          </cell>
          <cell r="I320">
            <v>806371</v>
          </cell>
        </row>
        <row r="321">
          <cell r="B321">
            <v>32647</v>
          </cell>
          <cell r="C321">
            <v>420718</v>
          </cell>
          <cell r="D321">
            <v>322349.27</v>
          </cell>
          <cell r="I321">
            <v>777210</v>
          </cell>
        </row>
        <row r="322">
          <cell r="B322">
            <v>26895</v>
          </cell>
          <cell r="C322">
            <v>418090</v>
          </cell>
          <cell r="D322">
            <v>302382.78999999998</v>
          </cell>
          <cell r="I322">
            <v>751145</v>
          </cell>
        </row>
        <row r="323">
          <cell r="B323">
            <v>32041</v>
          </cell>
          <cell r="C323">
            <v>433351</v>
          </cell>
          <cell r="D323">
            <v>331769</v>
          </cell>
          <cell r="I323">
            <v>799308</v>
          </cell>
        </row>
        <row r="324">
          <cell r="B324">
            <v>39899</v>
          </cell>
          <cell r="C324">
            <v>553639</v>
          </cell>
          <cell r="D324">
            <v>307190.18</v>
          </cell>
          <cell r="I324">
            <v>902939</v>
          </cell>
        </row>
        <row r="325">
          <cell r="B325">
            <v>34521</v>
          </cell>
          <cell r="C325">
            <v>533269</v>
          </cell>
          <cell r="D325">
            <v>339674.12</v>
          </cell>
          <cell r="I325">
            <v>909690</v>
          </cell>
        </row>
        <row r="326">
          <cell r="B326">
            <v>35188</v>
          </cell>
          <cell r="C326">
            <v>488288</v>
          </cell>
          <cell r="D326">
            <v>305601.83</v>
          </cell>
          <cell r="I326">
            <v>831344</v>
          </cell>
        </row>
        <row r="327">
          <cell r="B327">
            <v>32431</v>
          </cell>
          <cell r="C327">
            <v>445655</v>
          </cell>
          <cell r="D327">
            <v>317724</v>
          </cell>
          <cell r="I327">
            <v>797722</v>
          </cell>
        </row>
        <row r="328">
          <cell r="B328">
            <v>37257</v>
          </cell>
          <cell r="C328">
            <v>377333</v>
          </cell>
          <cell r="D328">
            <v>323485</v>
          </cell>
          <cell r="I328">
            <v>739929</v>
          </cell>
        </row>
        <row r="329">
          <cell r="B329">
            <v>28750</v>
          </cell>
          <cell r="C329">
            <v>287475</v>
          </cell>
          <cell r="I329">
            <v>593625</v>
          </cell>
        </row>
        <row r="330">
          <cell r="B330">
            <v>26433</v>
          </cell>
          <cell r="C330">
            <v>256200</v>
          </cell>
          <cell r="I330">
            <v>566958</v>
          </cell>
        </row>
        <row r="331">
          <cell r="B331">
            <v>27096</v>
          </cell>
          <cell r="C331">
            <v>377368</v>
          </cell>
          <cell r="I331">
            <v>705274</v>
          </cell>
        </row>
        <row r="332">
          <cell r="B332">
            <v>27580</v>
          </cell>
          <cell r="C332">
            <v>353110</v>
          </cell>
          <cell r="I332">
            <v>672977</v>
          </cell>
        </row>
        <row r="333">
          <cell r="B333">
            <v>25818</v>
          </cell>
          <cell r="C333">
            <v>410681</v>
          </cell>
          <cell r="I333">
            <v>824249</v>
          </cell>
        </row>
        <row r="334">
          <cell r="B334">
            <v>30397</v>
          </cell>
          <cell r="C334">
            <v>467164</v>
          </cell>
          <cell r="I334">
            <v>849105</v>
          </cell>
        </row>
        <row r="335">
          <cell r="B335">
            <v>29580</v>
          </cell>
          <cell r="C335">
            <v>466386</v>
          </cell>
          <cell r="I335">
            <v>818534</v>
          </cell>
        </row>
        <row r="336">
          <cell r="B336">
            <v>33551</v>
          </cell>
          <cell r="C336">
            <v>496344</v>
          </cell>
          <cell r="I336">
            <v>833888</v>
          </cell>
        </row>
        <row r="337">
          <cell r="B337">
            <v>37712</v>
          </cell>
          <cell r="C337">
            <v>472702</v>
          </cell>
          <cell r="I337">
            <v>841134</v>
          </cell>
        </row>
        <row r="338">
          <cell r="B338">
            <v>29905</v>
          </cell>
          <cell r="C338">
            <v>482016</v>
          </cell>
          <cell r="I338">
            <v>780593</v>
          </cell>
        </row>
        <row r="339">
          <cell r="B339">
            <v>30477</v>
          </cell>
          <cell r="C339">
            <v>475565</v>
          </cell>
          <cell r="I339">
            <v>777017</v>
          </cell>
        </row>
        <row r="340">
          <cell r="B340">
            <v>34701</v>
          </cell>
          <cell r="C340">
            <v>350391</v>
          </cell>
          <cell r="I340">
            <v>661676</v>
          </cell>
        </row>
        <row r="341">
          <cell r="B341">
            <v>25543</v>
          </cell>
          <cell r="C341">
            <v>296491</v>
          </cell>
          <cell r="D341">
            <v>279173</v>
          </cell>
          <cell r="I341">
            <v>601753</v>
          </cell>
        </row>
        <row r="342">
          <cell r="B342">
            <v>27028</v>
          </cell>
          <cell r="C342">
            <v>291551</v>
          </cell>
          <cell r="D342">
            <v>242618</v>
          </cell>
          <cell r="I342">
            <v>563170</v>
          </cell>
        </row>
        <row r="343">
          <cell r="B343">
            <v>25104</v>
          </cell>
          <cell r="C343">
            <v>347224</v>
          </cell>
          <cell r="D343">
            <v>314157</v>
          </cell>
          <cell r="I343">
            <v>687020</v>
          </cell>
        </row>
        <row r="344">
          <cell r="B344">
            <v>23117</v>
          </cell>
          <cell r="C344">
            <v>359675</v>
          </cell>
          <cell r="D344">
            <v>275138</v>
          </cell>
          <cell r="I344">
            <v>658476</v>
          </cell>
        </row>
        <row r="345">
          <cell r="B345">
            <v>21281</v>
          </cell>
          <cell r="C345">
            <v>384917</v>
          </cell>
          <cell r="D345">
            <v>351938</v>
          </cell>
          <cell r="I345">
            <v>759170</v>
          </cell>
        </row>
        <row r="346">
          <cell r="B346">
            <v>26964</v>
          </cell>
          <cell r="C346">
            <v>431202</v>
          </cell>
          <cell r="D346">
            <v>319509</v>
          </cell>
          <cell r="I346">
            <v>778501</v>
          </cell>
        </row>
        <row r="347">
          <cell r="B347">
            <v>34135</v>
          </cell>
          <cell r="C347">
            <v>432508</v>
          </cell>
          <cell r="D347">
            <v>300137</v>
          </cell>
          <cell r="I347">
            <v>768710</v>
          </cell>
        </row>
        <row r="348">
          <cell r="B348">
            <v>31597</v>
          </cell>
          <cell r="C348">
            <v>465921</v>
          </cell>
          <cell r="D348">
            <v>290334</v>
          </cell>
          <cell r="I348">
            <v>788635</v>
          </cell>
        </row>
        <row r="349">
          <cell r="B349">
            <v>27442</v>
          </cell>
          <cell r="C349">
            <v>453401</v>
          </cell>
          <cell r="D349">
            <v>243619</v>
          </cell>
          <cell r="I349">
            <v>725612</v>
          </cell>
        </row>
        <row r="350">
          <cell r="B350">
            <v>25679</v>
          </cell>
          <cell r="C350">
            <v>447266</v>
          </cell>
          <cell r="D350">
            <v>228351</v>
          </cell>
          <cell r="I350">
            <v>702009</v>
          </cell>
        </row>
        <row r="351">
          <cell r="B351">
            <v>28690</v>
          </cell>
          <cell r="C351">
            <v>401400</v>
          </cell>
          <cell r="D351">
            <v>249904</v>
          </cell>
          <cell r="I351">
            <v>681017</v>
          </cell>
        </row>
        <row r="352">
          <cell r="B352">
            <v>29476</v>
          </cell>
          <cell r="C352">
            <v>349998</v>
          </cell>
          <cell r="D352">
            <v>302078</v>
          </cell>
          <cell r="I352">
            <v>681948</v>
          </cell>
        </row>
        <row r="353">
          <cell r="B353">
            <v>25375</v>
          </cell>
          <cell r="C353">
            <v>332729</v>
          </cell>
          <cell r="D353">
            <v>270161</v>
          </cell>
          <cell r="I353">
            <v>609681</v>
          </cell>
        </row>
        <row r="354">
          <cell r="B354">
            <v>24642</v>
          </cell>
          <cell r="C354">
            <v>285076</v>
          </cell>
          <cell r="D354">
            <v>278501</v>
          </cell>
          <cell r="I354">
            <v>588766</v>
          </cell>
        </row>
        <row r="355">
          <cell r="B355">
            <v>25368</v>
          </cell>
          <cell r="C355">
            <v>323211</v>
          </cell>
          <cell r="D355">
            <v>313886</v>
          </cell>
          <cell r="I355">
            <v>672785</v>
          </cell>
        </row>
        <row r="356">
          <cell r="B356">
            <v>21262</v>
          </cell>
          <cell r="C356">
            <v>352536</v>
          </cell>
          <cell r="D356">
            <v>287071</v>
          </cell>
          <cell r="I356">
            <v>661413</v>
          </cell>
        </row>
        <row r="357">
          <cell r="B357">
            <v>26738</v>
          </cell>
          <cell r="C357">
            <v>457396</v>
          </cell>
          <cell r="D357">
            <v>338632</v>
          </cell>
          <cell r="I357">
            <v>826590</v>
          </cell>
        </row>
        <row r="358">
          <cell r="B358">
            <v>26007</v>
          </cell>
          <cell r="C358">
            <v>402242</v>
          </cell>
          <cell r="D358">
            <v>299170</v>
          </cell>
          <cell r="I358">
            <v>729024</v>
          </cell>
        </row>
        <row r="359">
          <cell r="B359">
            <v>28182</v>
          </cell>
          <cell r="C359">
            <v>449344</v>
          </cell>
          <cell r="D359">
            <v>326948</v>
          </cell>
          <cell r="I359">
            <v>805076</v>
          </cell>
        </row>
        <row r="360">
          <cell r="B360">
            <v>29540</v>
          </cell>
          <cell r="C360">
            <v>483163</v>
          </cell>
          <cell r="D360">
            <v>330916</v>
          </cell>
          <cell r="I360">
            <v>844765</v>
          </cell>
        </row>
        <row r="361">
          <cell r="B361">
            <v>24466</v>
          </cell>
          <cell r="C361">
            <v>507825</v>
          </cell>
          <cell r="D361">
            <v>257279</v>
          </cell>
          <cell r="I361">
            <v>790280</v>
          </cell>
        </row>
        <row r="362">
          <cell r="B362">
            <v>24781</v>
          </cell>
          <cell r="C362">
            <v>509265</v>
          </cell>
          <cell r="D362">
            <v>285936</v>
          </cell>
          <cell r="I362">
            <v>820635</v>
          </cell>
        </row>
        <row r="363">
          <cell r="B363">
            <v>24847</v>
          </cell>
          <cell r="C363">
            <v>486470</v>
          </cell>
          <cell r="D363">
            <v>261799</v>
          </cell>
          <cell r="I363">
            <v>773732</v>
          </cell>
        </row>
        <row r="364">
          <cell r="B364">
            <v>32555</v>
          </cell>
          <cell r="C364">
            <v>429261</v>
          </cell>
          <cell r="D364">
            <v>266169</v>
          </cell>
          <cell r="I364">
            <v>729846</v>
          </cell>
        </row>
        <row r="365">
          <cell r="B365">
            <v>25096</v>
          </cell>
          <cell r="C365">
            <v>372125</v>
          </cell>
          <cell r="D365">
            <v>295044</v>
          </cell>
          <cell r="I365">
            <v>695657</v>
          </cell>
        </row>
        <row r="366">
          <cell r="B366">
            <v>21316</v>
          </cell>
          <cell r="C366">
            <v>342205</v>
          </cell>
          <cell r="D366">
            <v>272022</v>
          </cell>
          <cell r="I366">
            <v>637038</v>
          </cell>
        </row>
        <row r="367">
          <cell r="B367">
            <v>20119</v>
          </cell>
          <cell r="C367">
            <v>334114</v>
          </cell>
          <cell r="D367">
            <v>281387</v>
          </cell>
          <cell r="I367">
            <v>638409</v>
          </cell>
        </row>
        <row r="368">
          <cell r="B368">
            <v>25307</v>
          </cell>
          <cell r="C368">
            <v>355977</v>
          </cell>
          <cell r="D368">
            <v>295556</v>
          </cell>
          <cell r="I368">
            <v>678582</v>
          </cell>
        </row>
        <row r="369">
          <cell r="B369">
            <v>27117</v>
          </cell>
          <cell r="C369">
            <v>478672</v>
          </cell>
          <cell r="D369">
            <v>299135</v>
          </cell>
          <cell r="I369">
            <v>806174</v>
          </cell>
        </row>
        <row r="370">
          <cell r="B370">
            <v>41943</v>
          </cell>
          <cell r="C370">
            <v>579916</v>
          </cell>
          <cell r="D370">
            <v>292184</v>
          </cell>
          <cell r="I370">
            <v>915881</v>
          </cell>
        </row>
        <row r="371">
          <cell r="B371">
            <v>33312</v>
          </cell>
          <cell r="C371">
            <v>594167</v>
          </cell>
          <cell r="D371">
            <v>353003</v>
          </cell>
          <cell r="I371">
            <v>982474</v>
          </cell>
        </row>
        <row r="372">
          <cell r="B372">
            <v>31958</v>
          </cell>
          <cell r="C372">
            <v>544458</v>
          </cell>
          <cell r="D372">
            <v>278056</v>
          </cell>
          <cell r="I372">
            <v>856735</v>
          </cell>
        </row>
        <row r="373">
          <cell r="B373">
            <v>32233</v>
          </cell>
          <cell r="C373">
            <v>566085</v>
          </cell>
          <cell r="D373">
            <v>260287</v>
          </cell>
          <cell r="I373">
            <v>861584</v>
          </cell>
        </row>
        <row r="374">
          <cell r="B374">
            <v>34995</v>
          </cell>
          <cell r="C374">
            <v>518152</v>
          </cell>
          <cell r="D374">
            <v>273140</v>
          </cell>
          <cell r="I374">
            <v>831199</v>
          </cell>
        </row>
        <row r="375">
          <cell r="B375">
            <v>28750</v>
          </cell>
          <cell r="C375">
            <v>491391</v>
          </cell>
          <cell r="D375">
            <v>236207</v>
          </cell>
          <cell r="I375">
            <v>761899</v>
          </cell>
        </row>
        <row r="376">
          <cell r="B376">
            <v>36742</v>
          </cell>
          <cell r="C376">
            <v>444346</v>
          </cell>
          <cell r="D376">
            <v>262542</v>
          </cell>
          <cell r="I376">
            <v>751932</v>
          </cell>
        </row>
        <row r="377">
          <cell r="B377">
            <v>24101</v>
          </cell>
          <cell r="C377">
            <v>381765</v>
          </cell>
          <cell r="D377">
            <v>242574</v>
          </cell>
          <cell r="I377">
            <v>651430</v>
          </cell>
        </row>
        <row r="378">
          <cell r="B378">
            <v>24041</v>
          </cell>
          <cell r="C378">
            <v>338016</v>
          </cell>
          <cell r="D378">
            <v>207161</v>
          </cell>
          <cell r="I378">
            <v>574679</v>
          </cell>
        </row>
        <row r="379">
          <cell r="B379">
            <v>20289</v>
          </cell>
          <cell r="C379">
            <v>340154</v>
          </cell>
          <cell r="D379">
            <v>202145</v>
          </cell>
          <cell r="I379">
            <v>564898</v>
          </cell>
        </row>
        <row r="380">
          <cell r="B380">
            <v>20514</v>
          </cell>
          <cell r="C380">
            <v>385059</v>
          </cell>
          <cell r="D380">
            <v>225243</v>
          </cell>
          <cell r="I380">
            <v>633486</v>
          </cell>
        </row>
        <row r="381">
          <cell r="B381">
            <v>26950</v>
          </cell>
          <cell r="C381">
            <v>363058</v>
          </cell>
          <cell r="D381">
            <v>210518</v>
          </cell>
          <cell r="I381">
            <v>602500</v>
          </cell>
        </row>
        <row r="382">
          <cell r="B382">
            <v>26141</v>
          </cell>
          <cell r="C382">
            <v>485673</v>
          </cell>
          <cell r="D382">
            <v>293786</v>
          </cell>
          <cell r="I382">
            <v>809799</v>
          </cell>
        </row>
        <row r="383">
          <cell r="B383">
            <v>28509</v>
          </cell>
          <cell r="C383">
            <v>463031</v>
          </cell>
          <cell r="D383">
            <v>284260</v>
          </cell>
          <cell r="I383">
            <v>780678</v>
          </cell>
        </row>
        <row r="384">
          <cell r="B384">
            <v>28185</v>
          </cell>
          <cell r="C384">
            <v>502463</v>
          </cell>
          <cell r="D384">
            <v>257537</v>
          </cell>
          <cell r="I384">
            <v>793312</v>
          </cell>
        </row>
      </sheetData>
      <sheetData sheetId="5">
        <row r="305">
          <cell r="N305">
            <v>741563.34</v>
          </cell>
        </row>
        <row r="306">
          <cell r="B306">
            <v>121682.12</v>
          </cell>
          <cell r="C306">
            <v>433284.95</v>
          </cell>
          <cell r="E306">
            <v>17239.080000000002</v>
          </cell>
          <cell r="F306">
            <v>102627.46</v>
          </cell>
          <cell r="H306">
            <v>21543.96</v>
          </cell>
          <cell r="I306">
            <v>2247.7399999999998</v>
          </cell>
          <cell r="K306">
            <v>160465.16</v>
          </cell>
          <cell r="L306">
            <v>538160.15</v>
          </cell>
          <cell r="N306">
            <v>699190.2</v>
          </cell>
        </row>
        <row r="307">
          <cell r="B307">
            <v>138813.87</v>
          </cell>
          <cell r="C307">
            <v>498171.28</v>
          </cell>
          <cell r="E307">
            <v>25613.51</v>
          </cell>
          <cell r="F307">
            <v>122300.58</v>
          </cell>
          <cell r="H307">
            <v>22321.48</v>
          </cell>
          <cell r="I307">
            <v>1527.22</v>
          </cell>
          <cell r="K307">
            <v>186748.86000000002</v>
          </cell>
          <cell r="L307">
            <v>621999.07999999996</v>
          </cell>
          <cell r="N307">
            <v>808751.63</v>
          </cell>
        </row>
        <row r="308">
          <cell r="B308">
            <v>146658.38</v>
          </cell>
          <cell r="C308">
            <v>502477.85</v>
          </cell>
          <cell r="E308">
            <v>24664.49</v>
          </cell>
          <cell r="F308">
            <v>130458.8</v>
          </cell>
          <cell r="H308">
            <v>33416.239999999998</v>
          </cell>
          <cell r="I308">
            <v>2484.9299999999998</v>
          </cell>
          <cell r="K308">
            <v>204739.11</v>
          </cell>
          <cell r="L308">
            <v>635421.58000000007</v>
          </cell>
          <cell r="N308">
            <v>840474.72</v>
          </cell>
        </row>
        <row r="309">
          <cell r="B309">
            <v>149612.54999999999</v>
          </cell>
          <cell r="C309">
            <v>486495.98</v>
          </cell>
          <cell r="E309">
            <v>22059.47</v>
          </cell>
          <cell r="F309">
            <v>150197.29</v>
          </cell>
          <cell r="H309">
            <v>32533.66</v>
          </cell>
          <cell r="I309">
            <v>3459.22</v>
          </cell>
          <cell r="K309">
            <v>204205.68</v>
          </cell>
          <cell r="L309">
            <v>640152.49</v>
          </cell>
          <cell r="N309">
            <v>845031.63</v>
          </cell>
        </row>
        <row r="310">
          <cell r="B310">
            <v>151684.01999999999</v>
          </cell>
          <cell r="C310">
            <v>554870.06000000006</v>
          </cell>
          <cell r="E310">
            <v>29710.85</v>
          </cell>
          <cell r="F310">
            <v>178618.56</v>
          </cell>
          <cell r="H310">
            <v>42766.93</v>
          </cell>
          <cell r="I310">
            <v>2786.81</v>
          </cell>
          <cell r="K310">
            <v>224161.8</v>
          </cell>
          <cell r="L310">
            <v>736275.43000000017</v>
          </cell>
          <cell r="N310">
            <v>961813.56</v>
          </cell>
        </row>
        <row r="311">
          <cell r="B311">
            <v>139161.60000000001</v>
          </cell>
          <cell r="C311">
            <v>534848.77</v>
          </cell>
          <cell r="E311">
            <v>33069.82</v>
          </cell>
          <cell r="F311">
            <v>186117.01</v>
          </cell>
          <cell r="H311">
            <v>34565.199999999997</v>
          </cell>
          <cell r="I311">
            <v>3083.28</v>
          </cell>
          <cell r="K311">
            <v>206796.62</v>
          </cell>
          <cell r="L311">
            <v>724049.06</v>
          </cell>
          <cell r="N311">
            <v>931858.87</v>
          </cell>
        </row>
        <row r="312">
          <cell r="B312">
            <v>126205.67</v>
          </cell>
          <cell r="C312">
            <v>479731.06</v>
          </cell>
          <cell r="E312">
            <v>40538.199999999997</v>
          </cell>
          <cell r="F312">
            <v>166244.54</v>
          </cell>
          <cell r="H312">
            <v>39424.129999999997</v>
          </cell>
          <cell r="I312">
            <v>3707.5</v>
          </cell>
          <cell r="K312">
            <v>206168</v>
          </cell>
          <cell r="L312">
            <v>649683.1</v>
          </cell>
          <cell r="N312">
            <v>856652.44</v>
          </cell>
        </row>
        <row r="313">
          <cell r="B313">
            <v>141111.62</v>
          </cell>
          <cell r="C313">
            <v>491788.64</v>
          </cell>
          <cell r="E313">
            <v>27326.46</v>
          </cell>
          <cell r="F313">
            <v>188387.93</v>
          </cell>
          <cell r="H313">
            <v>46640.53</v>
          </cell>
          <cell r="I313">
            <v>3656.46</v>
          </cell>
          <cell r="K313">
            <v>215078.61</v>
          </cell>
          <cell r="L313">
            <v>683833.03</v>
          </cell>
          <cell r="N313">
            <v>903485.43999999994</v>
          </cell>
        </row>
        <row r="314">
          <cell r="B314">
            <v>135223</v>
          </cell>
          <cell r="C314">
            <v>517480</v>
          </cell>
          <cell r="E314">
            <v>31251.040000000001</v>
          </cell>
          <cell r="F314">
            <v>199883.77</v>
          </cell>
          <cell r="H314">
            <v>53497.21</v>
          </cell>
          <cell r="I314">
            <v>5586.76</v>
          </cell>
          <cell r="K314">
            <v>219971.25</v>
          </cell>
          <cell r="L314">
            <v>722950.53</v>
          </cell>
          <cell r="N314">
            <v>948085.76000000001</v>
          </cell>
        </row>
        <row r="315">
          <cell r="B315">
            <v>136142</v>
          </cell>
          <cell r="C315">
            <v>457096</v>
          </cell>
          <cell r="E315">
            <v>36001.089999999997</v>
          </cell>
          <cell r="F315">
            <v>197239</v>
          </cell>
          <cell r="H315">
            <v>54275.15</v>
          </cell>
          <cell r="I315">
            <v>4859.45</v>
          </cell>
          <cell r="K315">
            <v>226418.24</v>
          </cell>
          <cell r="L315">
            <v>659194.44999999995</v>
          </cell>
          <cell r="N315">
            <v>887227</v>
          </cell>
        </row>
        <row r="316">
          <cell r="B316">
            <v>130765.96</v>
          </cell>
          <cell r="C316">
            <v>479590.36</v>
          </cell>
          <cell r="E316">
            <v>19152.8</v>
          </cell>
          <cell r="F316">
            <v>161554.13</v>
          </cell>
          <cell r="H316">
            <v>49166.96</v>
          </cell>
          <cell r="I316">
            <v>3586.52</v>
          </cell>
          <cell r="K316">
            <v>199085.72</v>
          </cell>
          <cell r="L316">
            <v>644731.01</v>
          </cell>
          <cell r="N316">
            <v>844917.81</v>
          </cell>
        </row>
        <row r="317">
          <cell r="B317">
            <v>105440</v>
          </cell>
          <cell r="C317">
            <v>428033</v>
          </cell>
          <cell r="E317">
            <v>15435</v>
          </cell>
          <cell r="F317">
            <v>104845</v>
          </cell>
          <cell r="H317">
            <v>25130</v>
          </cell>
          <cell r="I317">
            <v>1601</v>
          </cell>
          <cell r="K317">
            <v>146005</v>
          </cell>
          <cell r="L317">
            <v>534479</v>
          </cell>
          <cell r="N317">
            <v>681290</v>
          </cell>
        </row>
        <row r="318">
          <cell r="B318">
            <v>132476</v>
          </cell>
          <cell r="C318">
            <v>382002</v>
          </cell>
          <cell r="E318">
            <v>15722</v>
          </cell>
          <cell r="F318">
            <v>104195</v>
          </cell>
          <cell r="H318">
            <v>23821</v>
          </cell>
          <cell r="I318">
            <v>1734</v>
          </cell>
          <cell r="K318">
            <v>172019</v>
          </cell>
          <cell r="L318">
            <v>487931</v>
          </cell>
          <cell r="N318">
            <v>660927</v>
          </cell>
        </row>
        <row r="319">
          <cell r="B319">
            <v>140264</v>
          </cell>
          <cell r="C319">
            <v>442083</v>
          </cell>
          <cell r="E319">
            <v>26136</v>
          </cell>
          <cell r="F319">
            <v>117320</v>
          </cell>
          <cell r="H319">
            <v>30147.62</v>
          </cell>
          <cell r="I319">
            <v>1940.83</v>
          </cell>
          <cell r="K319">
            <v>196547.62</v>
          </cell>
          <cell r="L319">
            <v>561343.82999999996</v>
          </cell>
          <cell r="N319">
            <v>758505</v>
          </cell>
        </row>
        <row r="320">
          <cell r="B320">
            <v>149887</v>
          </cell>
          <cell r="C320">
            <v>463214</v>
          </cell>
          <cell r="E320">
            <v>32333</v>
          </cell>
          <cell r="F320">
            <v>131082</v>
          </cell>
          <cell r="H320">
            <v>26665</v>
          </cell>
          <cell r="I320">
            <v>1742</v>
          </cell>
          <cell r="K320">
            <v>208885</v>
          </cell>
          <cell r="L320">
            <v>596038</v>
          </cell>
          <cell r="N320">
            <v>806371</v>
          </cell>
        </row>
        <row r="321">
          <cell r="B321">
            <v>137963</v>
          </cell>
          <cell r="C321">
            <v>447914</v>
          </cell>
          <cell r="E321">
            <v>22411</v>
          </cell>
          <cell r="F321">
            <v>134691</v>
          </cell>
          <cell r="H321">
            <v>32383</v>
          </cell>
          <cell r="I321">
            <v>1659</v>
          </cell>
          <cell r="K321">
            <v>192757</v>
          </cell>
          <cell r="L321">
            <v>584264</v>
          </cell>
          <cell r="N321">
            <v>777210</v>
          </cell>
        </row>
        <row r="322">
          <cell r="B322">
            <v>116315</v>
          </cell>
          <cell r="C322">
            <v>443651</v>
          </cell>
          <cell r="E322">
            <v>23469</v>
          </cell>
          <cell r="F322">
            <v>134701</v>
          </cell>
          <cell r="H322">
            <v>30759</v>
          </cell>
          <cell r="I322">
            <v>2249</v>
          </cell>
          <cell r="K322">
            <v>170543</v>
          </cell>
          <cell r="L322">
            <v>580601</v>
          </cell>
          <cell r="N322">
            <v>751145</v>
          </cell>
        </row>
        <row r="323">
          <cell r="B323">
            <v>131096</v>
          </cell>
          <cell r="C323">
            <v>454298</v>
          </cell>
          <cell r="E323">
            <v>27497</v>
          </cell>
          <cell r="F323">
            <v>150954</v>
          </cell>
          <cell r="H323">
            <v>31502</v>
          </cell>
          <cell r="I323">
            <v>2815</v>
          </cell>
          <cell r="K323">
            <v>190095</v>
          </cell>
          <cell r="L323">
            <v>608067</v>
          </cell>
          <cell r="N323">
            <v>799308</v>
          </cell>
        </row>
        <row r="324">
          <cell r="B324">
            <v>137078</v>
          </cell>
          <cell r="C324">
            <v>465044</v>
          </cell>
          <cell r="E324">
            <v>35887</v>
          </cell>
          <cell r="F324">
            <v>218736</v>
          </cell>
          <cell r="H324">
            <v>41218</v>
          </cell>
          <cell r="I324">
            <v>2761</v>
          </cell>
          <cell r="K324">
            <v>214183</v>
          </cell>
          <cell r="L324">
            <v>686541</v>
          </cell>
          <cell r="N324">
            <v>902939</v>
          </cell>
        </row>
        <row r="325">
          <cell r="B325">
            <v>129844</v>
          </cell>
          <cell r="C325">
            <v>488154</v>
          </cell>
          <cell r="E325">
            <v>38384</v>
          </cell>
          <cell r="F325">
            <v>192474</v>
          </cell>
          <cell r="H325">
            <v>54321</v>
          </cell>
          <cell r="I325">
            <v>5590</v>
          </cell>
          <cell r="K325">
            <v>222549</v>
          </cell>
          <cell r="L325">
            <v>686218</v>
          </cell>
          <cell r="N325">
            <v>909690</v>
          </cell>
        </row>
        <row r="326">
          <cell r="B326">
            <v>135828</v>
          </cell>
          <cell r="C326">
            <v>431482</v>
          </cell>
          <cell r="E326">
            <v>34987</v>
          </cell>
          <cell r="F326">
            <v>172491</v>
          </cell>
          <cell r="H326">
            <v>50237</v>
          </cell>
          <cell r="I326">
            <v>3996</v>
          </cell>
          <cell r="K326">
            <v>221052</v>
          </cell>
          <cell r="L326">
            <v>607969</v>
          </cell>
          <cell r="N326">
            <v>831344</v>
          </cell>
        </row>
        <row r="327">
          <cell r="B327">
            <v>133079</v>
          </cell>
          <cell r="C327">
            <v>418960</v>
          </cell>
          <cell r="E327">
            <v>30160</v>
          </cell>
          <cell r="F327">
            <v>159110</v>
          </cell>
          <cell r="H327">
            <v>49360</v>
          </cell>
          <cell r="I327">
            <v>5637</v>
          </cell>
          <cell r="K327">
            <v>212599</v>
          </cell>
          <cell r="L327">
            <v>583707</v>
          </cell>
          <cell r="N327">
            <v>797722</v>
          </cell>
        </row>
        <row r="328">
          <cell r="B328">
            <v>127609</v>
          </cell>
          <cell r="C328">
            <v>431188</v>
          </cell>
          <cell r="E328">
            <v>19828</v>
          </cell>
          <cell r="F328">
            <v>115250</v>
          </cell>
          <cell r="H328">
            <v>39778</v>
          </cell>
          <cell r="I328">
            <v>4169</v>
          </cell>
          <cell r="K328">
            <v>187215</v>
          </cell>
          <cell r="L328">
            <v>550607</v>
          </cell>
          <cell r="N328">
            <v>739929</v>
          </cell>
        </row>
        <row r="329">
          <cell r="B329">
            <v>119168</v>
          </cell>
          <cell r="C329">
            <v>348887</v>
          </cell>
          <cell r="E329">
            <v>12921</v>
          </cell>
          <cell r="F329">
            <v>87639</v>
          </cell>
          <cell r="H329">
            <v>21212</v>
          </cell>
          <cell r="I329">
            <v>2715</v>
          </cell>
          <cell r="K329">
            <v>153301</v>
          </cell>
          <cell r="L329">
            <v>439241</v>
          </cell>
          <cell r="N329">
            <v>593625</v>
          </cell>
        </row>
        <row r="330">
          <cell r="B330">
            <v>102513</v>
          </cell>
          <cell r="C330">
            <v>347070</v>
          </cell>
          <cell r="E330">
            <v>17122</v>
          </cell>
          <cell r="F330">
            <v>82723</v>
          </cell>
          <cell r="H330">
            <v>16004</v>
          </cell>
          <cell r="I330">
            <v>1526</v>
          </cell>
          <cell r="K330">
            <v>135639</v>
          </cell>
          <cell r="L330">
            <v>431319</v>
          </cell>
          <cell r="N330">
            <v>566958</v>
          </cell>
        </row>
        <row r="331">
          <cell r="B331">
            <v>145305</v>
          </cell>
          <cell r="C331">
            <v>398918</v>
          </cell>
          <cell r="E331">
            <v>21254</v>
          </cell>
          <cell r="F331">
            <v>109542</v>
          </cell>
          <cell r="H331">
            <v>28103</v>
          </cell>
          <cell r="I331">
            <v>2141</v>
          </cell>
          <cell r="K331">
            <v>194662</v>
          </cell>
          <cell r="L331">
            <v>510601</v>
          </cell>
          <cell r="N331">
            <v>705274</v>
          </cell>
        </row>
        <row r="332">
          <cell r="B332">
            <v>153374</v>
          </cell>
          <cell r="C332">
            <v>355155</v>
          </cell>
          <cell r="E332">
            <v>22114</v>
          </cell>
          <cell r="F332">
            <v>114391</v>
          </cell>
          <cell r="H332">
            <v>25140</v>
          </cell>
          <cell r="I332">
            <v>2235</v>
          </cell>
          <cell r="K332">
            <v>200628</v>
          </cell>
          <cell r="L332">
            <v>471781</v>
          </cell>
          <cell r="N332">
            <v>672977</v>
          </cell>
        </row>
        <row r="333">
          <cell r="B333">
            <v>189846</v>
          </cell>
          <cell r="C333">
            <v>451714</v>
          </cell>
          <cell r="E333">
            <v>20111</v>
          </cell>
          <cell r="F333">
            <v>128842</v>
          </cell>
          <cell r="H333">
            <v>31164</v>
          </cell>
          <cell r="I333">
            <v>2482</v>
          </cell>
          <cell r="K333">
            <v>241121</v>
          </cell>
          <cell r="L333">
            <v>583038</v>
          </cell>
          <cell r="N333">
            <v>824249</v>
          </cell>
        </row>
        <row r="334">
          <cell r="B334">
            <v>136846</v>
          </cell>
          <cell r="C334">
            <v>506856</v>
          </cell>
          <cell r="E334">
            <v>18849</v>
          </cell>
          <cell r="F334">
            <v>148647</v>
          </cell>
          <cell r="H334">
            <v>34676</v>
          </cell>
          <cell r="I334">
            <v>2584</v>
          </cell>
          <cell r="K334">
            <v>190370</v>
          </cell>
          <cell r="L334">
            <v>658087</v>
          </cell>
          <cell r="N334">
            <v>849105</v>
          </cell>
        </row>
        <row r="335">
          <cell r="B335">
            <v>153949</v>
          </cell>
          <cell r="C335">
            <v>440695</v>
          </cell>
          <cell r="E335">
            <v>21285</v>
          </cell>
          <cell r="F335">
            <v>167446</v>
          </cell>
          <cell r="H335">
            <v>32781</v>
          </cell>
          <cell r="I335">
            <v>2154</v>
          </cell>
          <cell r="K335">
            <v>208014</v>
          </cell>
          <cell r="L335">
            <v>610295</v>
          </cell>
          <cell r="N335">
            <v>818534</v>
          </cell>
        </row>
        <row r="336">
          <cell r="B336">
            <v>155078</v>
          </cell>
          <cell r="C336">
            <v>434608</v>
          </cell>
          <cell r="E336">
            <v>25442</v>
          </cell>
          <cell r="F336">
            <v>181833</v>
          </cell>
          <cell r="H336">
            <v>32298</v>
          </cell>
          <cell r="I336">
            <v>3452</v>
          </cell>
          <cell r="K336">
            <v>212817</v>
          </cell>
          <cell r="L336">
            <v>619893</v>
          </cell>
          <cell r="N336">
            <v>833888</v>
          </cell>
        </row>
        <row r="337">
          <cell r="B337">
            <v>167398</v>
          </cell>
          <cell r="C337">
            <v>446084</v>
          </cell>
          <cell r="E337">
            <v>33595</v>
          </cell>
          <cell r="F337">
            <v>143036</v>
          </cell>
          <cell r="H337">
            <v>43310</v>
          </cell>
          <cell r="I337">
            <v>4310</v>
          </cell>
          <cell r="K337">
            <v>244303</v>
          </cell>
          <cell r="L337">
            <v>593430</v>
          </cell>
          <cell r="N337">
            <v>841134</v>
          </cell>
        </row>
        <row r="338">
          <cell r="B338">
            <v>142141</v>
          </cell>
          <cell r="C338">
            <v>369219</v>
          </cell>
          <cell r="E338">
            <v>29845</v>
          </cell>
          <cell r="F338">
            <v>187359</v>
          </cell>
          <cell r="H338">
            <v>43168</v>
          </cell>
          <cell r="I338">
            <v>6912</v>
          </cell>
          <cell r="K338">
            <v>215154</v>
          </cell>
          <cell r="L338">
            <v>563490</v>
          </cell>
          <cell r="N338">
            <v>780593</v>
          </cell>
        </row>
        <row r="339">
          <cell r="B339">
            <v>115783</v>
          </cell>
          <cell r="C339">
            <v>410655</v>
          </cell>
          <cell r="E339">
            <v>27231</v>
          </cell>
          <cell r="F339">
            <v>170250</v>
          </cell>
          <cell r="H339">
            <v>45546</v>
          </cell>
          <cell r="I339">
            <v>6937</v>
          </cell>
          <cell r="K339">
            <v>188560</v>
          </cell>
          <cell r="L339">
            <v>587842</v>
          </cell>
          <cell r="N339">
            <v>777017</v>
          </cell>
        </row>
        <row r="340">
          <cell r="B340">
            <v>111625</v>
          </cell>
          <cell r="C340">
            <v>379965</v>
          </cell>
          <cell r="E340">
            <v>29470</v>
          </cell>
          <cell r="F340">
            <v>106059</v>
          </cell>
          <cell r="H340">
            <v>28176</v>
          </cell>
          <cell r="I340">
            <v>5350</v>
          </cell>
          <cell r="K340">
            <v>169271</v>
          </cell>
          <cell r="L340">
            <v>491374</v>
          </cell>
          <cell r="N340">
            <v>661676</v>
          </cell>
        </row>
        <row r="341">
          <cell r="B341">
            <v>129787</v>
          </cell>
          <cell r="C341">
            <v>348242</v>
          </cell>
          <cell r="F341">
            <v>83872</v>
          </cell>
          <cell r="H341">
            <v>17784</v>
          </cell>
          <cell r="I341">
            <v>2485</v>
          </cell>
          <cell r="K341">
            <v>166891</v>
          </cell>
          <cell r="L341">
            <v>434599</v>
          </cell>
          <cell r="N341">
            <v>601753</v>
          </cell>
        </row>
        <row r="342">
          <cell r="B342">
            <v>113720</v>
          </cell>
          <cell r="C342">
            <v>315575</v>
          </cell>
          <cell r="F342">
            <v>93753</v>
          </cell>
          <cell r="H342">
            <v>17184</v>
          </cell>
          <cell r="I342">
            <v>2059</v>
          </cell>
          <cell r="K342">
            <v>151774</v>
          </cell>
          <cell r="L342">
            <v>411387</v>
          </cell>
          <cell r="N342">
            <v>563170</v>
          </cell>
        </row>
        <row r="343">
          <cell r="B343">
            <v>146997</v>
          </cell>
          <cell r="C343">
            <v>388708</v>
          </cell>
          <cell r="F343">
            <v>100967</v>
          </cell>
          <cell r="H343">
            <v>23564</v>
          </cell>
          <cell r="I343">
            <v>1473</v>
          </cell>
          <cell r="K343">
            <v>195869</v>
          </cell>
          <cell r="L343">
            <v>491148</v>
          </cell>
          <cell r="N343">
            <v>687020</v>
          </cell>
        </row>
        <row r="344">
          <cell r="B344">
            <v>126069</v>
          </cell>
          <cell r="C344">
            <v>367966</v>
          </cell>
          <cell r="F344">
            <v>118505</v>
          </cell>
          <cell r="H344">
            <v>22711</v>
          </cell>
          <cell r="I344">
            <v>941</v>
          </cell>
          <cell r="K344">
            <v>171064</v>
          </cell>
          <cell r="L344">
            <v>487412</v>
          </cell>
          <cell r="N344">
            <v>658476</v>
          </cell>
        </row>
        <row r="345">
          <cell r="B345">
            <v>107671</v>
          </cell>
          <cell r="C345">
            <v>485499</v>
          </cell>
          <cell r="F345">
            <v>113905</v>
          </cell>
          <cell r="H345">
            <v>23291</v>
          </cell>
          <cell r="I345">
            <v>3930</v>
          </cell>
          <cell r="K345">
            <v>154651</v>
          </cell>
          <cell r="L345">
            <v>603334</v>
          </cell>
          <cell r="N345">
            <v>759170</v>
          </cell>
        </row>
        <row r="346">
          <cell r="B346">
            <v>127455</v>
          </cell>
          <cell r="C346">
            <v>466048</v>
          </cell>
          <cell r="F346">
            <v>134651</v>
          </cell>
          <cell r="H346">
            <v>24816</v>
          </cell>
          <cell r="I346">
            <v>2106</v>
          </cell>
          <cell r="K346">
            <v>175696</v>
          </cell>
          <cell r="L346">
            <v>602805</v>
          </cell>
          <cell r="N346">
            <v>778501</v>
          </cell>
        </row>
        <row r="347">
          <cell r="B347">
            <v>141682</v>
          </cell>
          <cell r="C347">
            <v>431144</v>
          </cell>
          <cell r="F347">
            <v>141487</v>
          </cell>
          <cell r="H347">
            <v>22842</v>
          </cell>
          <cell r="I347">
            <v>3477</v>
          </cell>
          <cell r="K347">
            <v>192508</v>
          </cell>
          <cell r="L347">
            <v>576108</v>
          </cell>
          <cell r="N347">
            <v>768710</v>
          </cell>
        </row>
        <row r="348">
          <cell r="B348">
            <v>124598</v>
          </cell>
          <cell r="C348">
            <v>430174</v>
          </cell>
          <cell r="F348">
            <v>164051</v>
          </cell>
          <cell r="H348">
            <v>30902</v>
          </cell>
          <cell r="I348">
            <v>5544</v>
          </cell>
          <cell r="K348">
            <v>187835</v>
          </cell>
          <cell r="L348">
            <v>599769</v>
          </cell>
          <cell r="N348">
            <v>788635</v>
          </cell>
        </row>
        <row r="349">
          <cell r="B349">
            <v>114368</v>
          </cell>
          <cell r="C349">
            <v>387018</v>
          </cell>
          <cell r="F349">
            <v>156914</v>
          </cell>
          <cell r="H349">
            <v>30860</v>
          </cell>
          <cell r="I349">
            <v>4021</v>
          </cell>
          <cell r="K349">
            <v>176066</v>
          </cell>
          <cell r="L349">
            <v>547953</v>
          </cell>
          <cell r="N349">
            <v>725612</v>
          </cell>
        </row>
        <row r="350">
          <cell r="B350">
            <v>105019</v>
          </cell>
          <cell r="C350">
            <v>356540</v>
          </cell>
          <cell r="F350">
            <v>161549</v>
          </cell>
          <cell r="H350">
            <v>37851</v>
          </cell>
          <cell r="I350">
            <v>6904</v>
          </cell>
          <cell r="K350">
            <v>174356</v>
          </cell>
          <cell r="L350">
            <v>524993</v>
          </cell>
          <cell r="N350">
            <v>702009</v>
          </cell>
        </row>
        <row r="351">
          <cell r="B351">
            <v>110144</v>
          </cell>
          <cell r="C351">
            <v>361938</v>
          </cell>
          <cell r="F351">
            <v>138109</v>
          </cell>
          <cell r="H351">
            <v>32957</v>
          </cell>
          <cell r="I351">
            <v>4731</v>
          </cell>
          <cell r="K351">
            <v>174139</v>
          </cell>
          <cell r="L351">
            <v>504778</v>
          </cell>
          <cell r="N351">
            <v>681017</v>
          </cell>
        </row>
        <row r="352">
          <cell r="B352">
            <v>117824</v>
          </cell>
          <cell r="C352">
            <v>370900</v>
          </cell>
          <cell r="F352">
            <v>134069</v>
          </cell>
          <cell r="H352">
            <v>24368</v>
          </cell>
          <cell r="I352">
            <v>2377</v>
          </cell>
          <cell r="K352">
            <v>174484</v>
          </cell>
          <cell r="L352">
            <v>507346</v>
          </cell>
          <cell r="N352">
            <v>681948</v>
          </cell>
        </row>
        <row r="353">
          <cell r="B353">
            <v>112696</v>
          </cell>
          <cell r="C353">
            <v>348076</v>
          </cell>
          <cell r="E353">
            <v>23215</v>
          </cell>
          <cell r="F353">
            <v>106002</v>
          </cell>
          <cell r="H353">
            <v>18151</v>
          </cell>
          <cell r="I353">
            <v>1540</v>
          </cell>
          <cell r="K353">
            <v>154062</v>
          </cell>
          <cell r="L353">
            <v>455618</v>
          </cell>
          <cell r="N353">
            <v>609681</v>
          </cell>
        </row>
        <row r="354">
          <cell r="B354">
            <v>112159</v>
          </cell>
          <cell r="C354">
            <v>345242</v>
          </cell>
          <cell r="E354">
            <v>21074</v>
          </cell>
          <cell r="F354">
            <v>94534</v>
          </cell>
          <cell r="H354">
            <v>14475</v>
          </cell>
          <cell r="I354">
            <v>1279</v>
          </cell>
          <cell r="K354">
            <v>147708</v>
          </cell>
          <cell r="L354">
            <v>441055</v>
          </cell>
          <cell r="N354">
            <v>588766</v>
          </cell>
        </row>
        <row r="355">
          <cell r="B355">
            <v>122807</v>
          </cell>
          <cell r="C355">
            <v>395555</v>
          </cell>
          <cell r="E355">
            <v>25407</v>
          </cell>
          <cell r="F355">
            <v>116428</v>
          </cell>
          <cell r="H355">
            <v>10865</v>
          </cell>
          <cell r="I355">
            <v>1720</v>
          </cell>
          <cell r="K355">
            <v>159079</v>
          </cell>
          <cell r="L355">
            <v>513703</v>
          </cell>
          <cell r="N355">
            <v>672785</v>
          </cell>
        </row>
        <row r="356">
          <cell r="B356">
            <v>113151</v>
          </cell>
          <cell r="C356">
            <v>375950</v>
          </cell>
          <cell r="E356">
            <v>34341</v>
          </cell>
          <cell r="F356">
            <v>124332</v>
          </cell>
          <cell r="H356">
            <v>10679</v>
          </cell>
          <cell r="I356">
            <v>2959</v>
          </cell>
          <cell r="K356">
            <v>158171</v>
          </cell>
          <cell r="L356">
            <v>503241</v>
          </cell>
          <cell r="N356">
            <v>661413</v>
          </cell>
        </row>
        <row r="357">
          <cell r="B357">
            <v>141444</v>
          </cell>
          <cell r="C357">
            <v>468211</v>
          </cell>
          <cell r="E357">
            <v>36257</v>
          </cell>
          <cell r="F357">
            <v>159097</v>
          </cell>
          <cell r="H357">
            <v>18859</v>
          </cell>
          <cell r="I357">
            <v>2722</v>
          </cell>
          <cell r="K357">
            <v>196560</v>
          </cell>
          <cell r="L357">
            <v>630030</v>
          </cell>
          <cell r="N357">
            <v>826590</v>
          </cell>
        </row>
        <row r="358">
          <cell r="B358">
            <v>116890</v>
          </cell>
          <cell r="C358">
            <v>407130</v>
          </cell>
          <cell r="E358">
            <v>22339</v>
          </cell>
          <cell r="F358">
            <v>158080</v>
          </cell>
          <cell r="H358">
            <v>21042</v>
          </cell>
          <cell r="I358">
            <v>3044</v>
          </cell>
          <cell r="K358">
            <v>160271</v>
          </cell>
          <cell r="L358">
            <v>568254</v>
          </cell>
          <cell r="N358">
            <v>729024</v>
          </cell>
        </row>
        <row r="359">
          <cell r="B359">
            <v>141016</v>
          </cell>
          <cell r="C359">
            <v>435389</v>
          </cell>
          <cell r="E359">
            <v>27941</v>
          </cell>
          <cell r="F359">
            <v>175472</v>
          </cell>
          <cell r="H359">
            <v>21513</v>
          </cell>
          <cell r="I359">
            <v>3744</v>
          </cell>
          <cell r="K359">
            <v>190470</v>
          </cell>
          <cell r="L359">
            <v>614605</v>
          </cell>
          <cell r="N359">
            <v>805076</v>
          </cell>
        </row>
        <row r="360">
          <cell r="B360">
            <v>136138</v>
          </cell>
          <cell r="C360">
            <v>463656</v>
          </cell>
          <cell r="E360">
            <v>30993</v>
          </cell>
          <cell r="F360">
            <v>183306</v>
          </cell>
          <cell r="H360">
            <v>24780</v>
          </cell>
          <cell r="I360">
            <v>5050</v>
          </cell>
          <cell r="K360">
            <v>191911</v>
          </cell>
          <cell r="L360">
            <v>652012</v>
          </cell>
          <cell r="N360">
            <v>844765</v>
          </cell>
        </row>
        <row r="361">
          <cell r="B361">
            <v>113348</v>
          </cell>
          <cell r="C361">
            <v>431975</v>
          </cell>
          <cell r="E361">
            <v>32016</v>
          </cell>
          <cell r="F361">
            <v>177181</v>
          </cell>
          <cell r="H361">
            <v>32472</v>
          </cell>
          <cell r="I361">
            <v>3287</v>
          </cell>
          <cell r="K361">
            <v>177836</v>
          </cell>
          <cell r="L361">
            <v>612443</v>
          </cell>
          <cell r="N361">
            <v>790280</v>
          </cell>
        </row>
        <row r="362">
          <cell r="B362">
            <v>118013</v>
          </cell>
          <cell r="C362">
            <v>433072</v>
          </cell>
          <cell r="E362">
            <v>30779</v>
          </cell>
          <cell r="F362">
            <v>197047</v>
          </cell>
          <cell r="H362">
            <v>37157</v>
          </cell>
          <cell r="I362">
            <v>3349</v>
          </cell>
          <cell r="K362">
            <v>185949</v>
          </cell>
          <cell r="L362">
            <v>633468</v>
          </cell>
          <cell r="N362">
            <v>820635</v>
          </cell>
        </row>
        <row r="363">
          <cell r="B363">
            <v>113886</v>
          </cell>
          <cell r="C363">
            <v>404115</v>
          </cell>
          <cell r="E363">
            <v>37023</v>
          </cell>
          <cell r="F363">
            <v>172356</v>
          </cell>
          <cell r="H363">
            <v>39806</v>
          </cell>
          <cell r="I363">
            <v>4955</v>
          </cell>
          <cell r="K363">
            <v>190715</v>
          </cell>
          <cell r="L363">
            <v>581426</v>
          </cell>
          <cell r="N363">
            <v>773732</v>
          </cell>
        </row>
        <row r="364">
          <cell r="B364">
            <v>116075</v>
          </cell>
          <cell r="C364">
            <v>398796</v>
          </cell>
          <cell r="E364">
            <v>31103</v>
          </cell>
          <cell r="F364">
            <v>145797</v>
          </cell>
          <cell r="H364">
            <v>30889</v>
          </cell>
          <cell r="I364">
            <v>5695</v>
          </cell>
          <cell r="K364">
            <v>178067</v>
          </cell>
          <cell r="L364">
            <v>550288</v>
          </cell>
          <cell r="N364">
            <v>729846</v>
          </cell>
        </row>
        <row r="365">
          <cell r="B365">
            <v>120439</v>
          </cell>
          <cell r="E365">
            <v>23068</v>
          </cell>
          <cell r="F365">
            <v>108309</v>
          </cell>
          <cell r="H365">
            <v>16848</v>
          </cell>
          <cell r="I365">
            <v>4129</v>
          </cell>
          <cell r="K365">
            <v>160355</v>
          </cell>
          <cell r="L365">
            <v>535303</v>
          </cell>
          <cell r="N365">
            <v>695657</v>
          </cell>
        </row>
        <row r="366">
          <cell r="B366">
            <v>104632</v>
          </cell>
          <cell r="E366">
            <v>21566</v>
          </cell>
          <cell r="F366">
            <v>103095</v>
          </cell>
          <cell r="H366">
            <v>12585</v>
          </cell>
          <cell r="I366">
            <v>3103</v>
          </cell>
          <cell r="K366">
            <v>138783</v>
          </cell>
          <cell r="L366">
            <v>498254</v>
          </cell>
          <cell r="N366">
            <v>637038</v>
          </cell>
        </row>
        <row r="367">
          <cell r="B367">
            <v>96739</v>
          </cell>
          <cell r="E367">
            <v>28049</v>
          </cell>
          <cell r="F367">
            <v>131829</v>
          </cell>
          <cell r="H367">
            <v>13949</v>
          </cell>
          <cell r="I367">
            <v>2346</v>
          </cell>
          <cell r="K367">
            <v>138737</v>
          </cell>
          <cell r="L367">
            <v>499672</v>
          </cell>
          <cell r="N367">
            <v>638409</v>
          </cell>
        </row>
        <row r="368">
          <cell r="B368">
            <v>109641</v>
          </cell>
          <cell r="E368">
            <v>25018</v>
          </cell>
          <cell r="F368">
            <v>141021</v>
          </cell>
          <cell r="H368">
            <v>9918</v>
          </cell>
          <cell r="I368">
            <v>3391</v>
          </cell>
          <cell r="K368">
            <v>144577</v>
          </cell>
          <cell r="L368">
            <v>534005</v>
          </cell>
          <cell r="N368">
            <v>678582</v>
          </cell>
        </row>
        <row r="369">
          <cell r="B369">
            <v>107499</v>
          </cell>
          <cell r="E369">
            <v>31072</v>
          </cell>
          <cell r="F369">
            <v>183695</v>
          </cell>
          <cell r="H369">
            <v>10302</v>
          </cell>
          <cell r="I369">
            <v>2563</v>
          </cell>
          <cell r="K369">
            <v>148873</v>
          </cell>
          <cell r="L369">
            <v>657301</v>
          </cell>
          <cell r="N369">
            <v>806174</v>
          </cell>
        </row>
        <row r="370">
          <cell r="B370">
            <v>116368</v>
          </cell>
          <cell r="E370">
            <v>32456</v>
          </cell>
          <cell r="F370">
            <v>191838</v>
          </cell>
          <cell r="H370">
            <v>20868</v>
          </cell>
          <cell r="I370">
            <v>3842</v>
          </cell>
          <cell r="K370">
            <v>169692</v>
          </cell>
          <cell r="L370">
            <v>746191</v>
          </cell>
          <cell r="N370">
            <v>915881</v>
          </cell>
        </row>
        <row r="371">
          <cell r="B371">
            <v>121807</v>
          </cell>
          <cell r="E371">
            <v>38178</v>
          </cell>
          <cell r="F371">
            <v>231560</v>
          </cell>
          <cell r="H371">
            <v>20615</v>
          </cell>
          <cell r="I371">
            <v>3083</v>
          </cell>
          <cell r="K371">
            <v>180600</v>
          </cell>
          <cell r="L371">
            <v>801696</v>
          </cell>
          <cell r="N371">
            <v>982474</v>
          </cell>
        </row>
        <row r="372">
          <cell r="B372">
            <v>103489</v>
          </cell>
          <cell r="E372">
            <v>37645</v>
          </cell>
          <cell r="F372">
            <v>216984</v>
          </cell>
          <cell r="H372">
            <v>24840</v>
          </cell>
          <cell r="I372">
            <v>4208</v>
          </cell>
          <cell r="K372">
            <v>165974</v>
          </cell>
          <cell r="L372">
            <v>690750</v>
          </cell>
          <cell r="N372">
            <v>856735</v>
          </cell>
        </row>
        <row r="373">
          <cell r="B373">
            <v>135146</v>
          </cell>
          <cell r="E373">
            <v>37660</v>
          </cell>
          <cell r="F373">
            <v>229068</v>
          </cell>
          <cell r="H373">
            <v>30893</v>
          </cell>
          <cell r="I373">
            <v>3631</v>
          </cell>
          <cell r="K373">
            <v>203699</v>
          </cell>
          <cell r="L373">
            <v>657887</v>
          </cell>
          <cell r="N373">
            <v>861584</v>
          </cell>
        </row>
        <row r="374">
          <cell r="B374">
            <v>130315</v>
          </cell>
          <cell r="E374">
            <v>35743</v>
          </cell>
          <cell r="F374">
            <v>211134</v>
          </cell>
          <cell r="H374">
            <v>28339</v>
          </cell>
          <cell r="I374">
            <v>6571</v>
          </cell>
          <cell r="K374">
            <v>194397</v>
          </cell>
          <cell r="L374">
            <v>635030</v>
          </cell>
          <cell r="N374">
            <v>831199</v>
          </cell>
        </row>
        <row r="375">
          <cell r="B375">
            <v>104400</v>
          </cell>
          <cell r="E375">
            <v>49905</v>
          </cell>
          <cell r="F375">
            <v>194152</v>
          </cell>
          <cell r="H375">
            <v>35641</v>
          </cell>
          <cell r="I375">
            <v>7499</v>
          </cell>
          <cell r="K375">
            <v>189946</v>
          </cell>
          <cell r="L375">
            <v>571333</v>
          </cell>
          <cell r="N375">
            <v>761899</v>
          </cell>
        </row>
        <row r="376">
          <cell r="B376">
            <v>140827</v>
          </cell>
          <cell r="E376">
            <v>33269</v>
          </cell>
          <cell r="F376">
            <v>166189</v>
          </cell>
          <cell r="H376">
            <v>25058</v>
          </cell>
          <cell r="I376">
            <v>5879</v>
          </cell>
          <cell r="K376">
            <v>199154</v>
          </cell>
          <cell r="L376">
            <v>551836</v>
          </cell>
          <cell r="N376">
            <v>751932</v>
          </cell>
        </row>
        <row r="377">
          <cell r="B377">
            <v>147195</v>
          </cell>
          <cell r="C377">
            <v>304079</v>
          </cell>
          <cell r="E377">
            <v>22082</v>
          </cell>
          <cell r="F377">
            <v>158575</v>
          </cell>
          <cell r="H377">
            <v>15967</v>
          </cell>
          <cell r="I377">
            <v>3532</v>
          </cell>
          <cell r="K377">
            <v>185244</v>
          </cell>
          <cell r="L377">
            <v>466186</v>
          </cell>
          <cell r="N377">
            <v>651430</v>
          </cell>
        </row>
        <row r="378">
          <cell r="B378">
            <v>125414</v>
          </cell>
          <cell r="C378">
            <v>273223</v>
          </cell>
          <cell r="E378">
            <v>18795</v>
          </cell>
          <cell r="F378">
            <v>138697</v>
          </cell>
          <cell r="H378">
            <v>15355</v>
          </cell>
          <cell r="I378">
            <v>3194</v>
          </cell>
          <cell r="K378">
            <v>159564</v>
          </cell>
          <cell r="L378">
            <v>415114</v>
          </cell>
          <cell r="N378">
            <v>574679</v>
          </cell>
        </row>
        <row r="379">
          <cell r="B379">
            <v>95688</v>
          </cell>
          <cell r="C379">
            <v>268993</v>
          </cell>
          <cell r="E379">
            <v>27575</v>
          </cell>
          <cell r="F379">
            <v>151322</v>
          </cell>
          <cell r="H379">
            <v>17755</v>
          </cell>
          <cell r="I379">
            <v>3565</v>
          </cell>
          <cell r="K379">
            <v>141018</v>
          </cell>
          <cell r="L379">
            <v>423880</v>
          </cell>
          <cell r="N379">
            <v>564898</v>
          </cell>
        </row>
        <row r="380">
          <cell r="B380">
            <v>137954</v>
          </cell>
          <cell r="C380">
            <v>269526</v>
          </cell>
          <cell r="E380">
            <v>28263</v>
          </cell>
          <cell r="F380">
            <v>171842</v>
          </cell>
          <cell r="H380">
            <v>21942</v>
          </cell>
          <cell r="I380">
            <v>3957</v>
          </cell>
          <cell r="K380">
            <v>188159</v>
          </cell>
          <cell r="L380">
            <v>445325</v>
          </cell>
          <cell r="N380">
            <v>633486</v>
          </cell>
        </row>
        <row r="381">
          <cell r="B381">
            <v>115499</v>
          </cell>
          <cell r="C381">
            <v>254427</v>
          </cell>
          <cell r="E381">
            <v>22601</v>
          </cell>
          <cell r="F381">
            <v>180407</v>
          </cell>
          <cell r="H381">
            <v>24031</v>
          </cell>
          <cell r="I381">
            <v>4466</v>
          </cell>
          <cell r="K381">
            <v>162131</v>
          </cell>
          <cell r="L381">
            <v>439300</v>
          </cell>
          <cell r="N381">
            <v>602500</v>
          </cell>
        </row>
        <row r="382">
          <cell r="B382">
            <v>115749</v>
          </cell>
          <cell r="C382">
            <v>420895</v>
          </cell>
          <cell r="E382">
            <v>28066</v>
          </cell>
          <cell r="F382">
            <v>215979</v>
          </cell>
          <cell r="H382">
            <v>24116</v>
          </cell>
          <cell r="I382">
            <v>4415</v>
          </cell>
          <cell r="K382">
            <v>167931</v>
          </cell>
          <cell r="L382">
            <v>641289</v>
          </cell>
          <cell r="N382">
            <v>809799</v>
          </cell>
        </row>
        <row r="383">
          <cell r="B383">
            <v>132945</v>
          </cell>
          <cell r="C383">
            <v>390657</v>
          </cell>
          <cell r="E383">
            <v>38325</v>
          </cell>
          <cell r="F383">
            <v>183376</v>
          </cell>
          <cell r="H383">
            <v>27171</v>
          </cell>
          <cell r="I383">
            <v>7183</v>
          </cell>
          <cell r="K383">
            <v>198441</v>
          </cell>
          <cell r="L383">
            <v>581216</v>
          </cell>
          <cell r="N383">
            <v>780678</v>
          </cell>
        </row>
        <row r="384">
          <cell r="B384">
            <v>105312</v>
          </cell>
          <cell r="C384">
            <v>396291</v>
          </cell>
          <cell r="E384">
            <v>47360</v>
          </cell>
          <cell r="F384">
            <v>209193</v>
          </cell>
          <cell r="H384">
            <v>26872</v>
          </cell>
          <cell r="I384">
            <v>6436</v>
          </cell>
          <cell r="K384">
            <v>179544</v>
          </cell>
          <cell r="L384">
            <v>611920</v>
          </cell>
          <cell r="N384">
            <v>793312</v>
          </cell>
        </row>
      </sheetData>
      <sheetData sheetId="6">
        <row r="113">
          <cell r="B113">
            <v>43258</v>
          </cell>
          <cell r="D113">
            <v>6422.98</v>
          </cell>
          <cell r="E113">
            <v>7180.63</v>
          </cell>
          <cell r="F113">
            <v>1557.11</v>
          </cell>
          <cell r="G113">
            <v>6469.1</v>
          </cell>
          <cell r="H113">
            <v>6800.67</v>
          </cell>
          <cell r="I113">
            <v>603377.03999999992</v>
          </cell>
          <cell r="J113">
            <v>699190.2</v>
          </cell>
        </row>
        <row r="114">
          <cell r="B114">
            <v>55079.31</v>
          </cell>
          <cell r="D114">
            <v>4825.7299999999996</v>
          </cell>
          <cell r="E114">
            <v>12179.19</v>
          </cell>
          <cell r="F114">
            <v>3049.69</v>
          </cell>
          <cell r="G114">
            <v>8103.87</v>
          </cell>
          <cell r="H114">
            <v>8967.7900000000009</v>
          </cell>
          <cell r="I114">
            <v>683490.43</v>
          </cell>
          <cell r="J114">
            <v>808751.63</v>
          </cell>
        </row>
        <row r="115">
          <cell r="B115">
            <v>56332.23</v>
          </cell>
          <cell r="D115">
            <v>9384.27</v>
          </cell>
          <cell r="E115">
            <v>10284.11</v>
          </cell>
          <cell r="F115">
            <v>3369.51</v>
          </cell>
          <cell r="G115">
            <v>5506.46</v>
          </cell>
          <cell r="H115">
            <v>11949.5</v>
          </cell>
          <cell r="I115">
            <v>712608.5</v>
          </cell>
          <cell r="J115">
            <v>840474.72</v>
          </cell>
        </row>
        <row r="116">
          <cell r="B116">
            <v>65948.7</v>
          </cell>
          <cell r="D116">
            <v>10416.280000000001</v>
          </cell>
          <cell r="E116">
            <v>14625.3</v>
          </cell>
          <cell r="F116">
            <v>2100.4499999999998</v>
          </cell>
          <cell r="G116">
            <v>5356.51</v>
          </cell>
          <cell r="H116">
            <v>12505.46</v>
          </cell>
          <cell r="I116">
            <v>699976.83000000007</v>
          </cell>
          <cell r="J116">
            <v>845031.63</v>
          </cell>
        </row>
        <row r="117">
          <cell r="B117">
            <v>76153.42</v>
          </cell>
          <cell r="D117">
            <v>19386.669999999998</v>
          </cell>
          <cell r="E117">
            <v>13147.5</v>
          </cell>
          <cell r="F117">
            <v>3451.73</v>
          </cell>
          <cell r="G117">
            <v>10736.97</v>
          </cell>
          <cell r="H117">
            <v>12570.89</v>
          </cell>
          <cell r="I117">
            <v>790505.45</v>
          </cell>
          <cell r="J117">
            <v>961813.56</v>
          </cell>
        </row>
        <row r="118">
          <cell r="B118">
            <v>92071.360000000001</v>
          </cell>
          <cell r="D118">
            <v>13802.05</v>
          </cell>
          <cell r="E118">
            <v>10534.73</v>
          </cell>
          <cell r="F118">
            <v>4221.96</v>
          </cell>
          <cell r="G118">
            <v>8899.26</v>
          </cell>
          <cell r="H118">
            <v>14462.19</v>
          </cell>
          <cell r="I118">
            <v>746943.42999999993</v>
          </cell>
          <cell r="J118">
            <v>931858.87</v>
          </cell>
        </row>
        <row r="119">
          <cell r="B119">
            <v>79173.53</v>
          </cell>
          <cell r="D119">
            <v>12313</v>
          </cell>
          <cell r="E119">
            <v>12346.72</v>
          </cell>
          <cell r="F119">
            <v>5479.63</v>
          </cell>
          <cell r="G119">
            <v>8638.2999999999993</v>
          </cell>
          <cell r="H119">
            <v>18635.82</v>
          </cell>
          <cell r="I119">
            <v>682627.22</v>
          </cell>
          <cell r="J119">
            <v>856652.44</v>
          </cell>
        </row>
        <row r="120">
          <cell r="B120">
            <v>88638.49</v>
          </cell>
          <cell r="D120">
            <v>15761.92</v>
          </cell>
          <cell r="E120">
            <v>18295.7</v>
          </cell>
          <cell r="F120">
            <v>4980.04</v>
          </cell>
          <cell r="G120">
            <v>8561.1299999999992</v>
          </cell>
          <cell r="H120">
            <v>7607.23</v>
          </cell>
          <cell r="I120">
            <v>721626.78999999992</v>
          </cell>
          <cell r="J120">
            <v>903485.43999999994</v>
          </cell>
        </row>
        <row r="121">
          <cell r="B121">
            <v>90161.24</v>
          </cell>
          <cell r="D121">
            <v>10934.57</v>
          </cell>
          <cell r="E121">
            <v>18443.990000000002</v>
          </cell>
          <cell r="F121">
            <v>4033.91</v>
          </cell>
          <cell r="G121">
            <v>10160.969999999999</v>
          </cell>
          <cell r="H121">
            <v>12708.7</v>
          </cell>
          <cell r="I121">
            <v>749452.41999999993</v>
          </cell>
          <cell r="J121">
            <v>948085.76000000001</v>
          </cell>
        </row>
        <row r="122">
          <cell r="B122">
            <v>92960.19</v>
          </cell>
          <cell r="D122">
            <v>15060.47</v>
          </cell>
          <cell r="E122">
            <v>13921.34</v>
          </cell>
          <cell r="F122">
            <v>4539.4399999999996</v>
          </cell>
          <cell r="G122">
            <v>10170.85</v>
          </cell>
          <cell r="H122">
            <v>14516.82</v>
          </cell>
          <cell r="I122">
            <v>687824.55</v>
          </cell>
          <cell r="J122">
            <v>887227</v>
          </cell>
        </row>
        <row r="123">
          <cell r="B123">
            <v>72084.7</v>
          </cell>
          <cell r="D123">
            <v>13025.03</v>
          </cell>
          <cell r="E123">
            <v>11956.7</v>
          </cell>
          <cell r="F123">
            <v>2319.59</v>
          </cell>
          <cell r="G123">
            <v>6367.43</v>
          </cell>
          <cell r="H123">
            <v>5583.26</v>
          </cell>
          <cell r="I123">
            <v>694924.20000000007</v>
          </cell>
          <cell r="J123">
            <v>844917.81</v>
          </cell>
        </row>
        <row r="124">
          <cell r="B124">
            <v>43149.3</v>
          </cell>
          <cell r="C124">
            <v>22597.77</v>
          </cell>
          <cell r="D124">
            <v>8133.4</v>
          </cell>
          <cell r="E124">
            <v>6569.02</v>
          </cell>
          <cell r="F124">
            <v>3689.34</v>
          </cell>
          <cell r="G124">
            <v>6242.95</v>
          </cell>
          <cell r="H124">
            <v>3029.45</v>
          </cell>
          <cell r="I124">
            <v>587878.77</v>
          </cell>
          <cell r="J124">
            <v>681290</v>
          </cell>
        </row>
        <row r="125">
          <cell r="B125">
            <v>50028.06</v>
          </cell>
          <cell r="D125">
            <v>5576.96</v>
          </cell>
          <cell r="E125">
            <v>7150.28</v>
          </cell>
          <cell r="F125">
            <v>1983.23</v>
          </cell>
          <cell r="G125">
            <v>4169.87</v>
          </cell>
          <cell r="H125">
            <v>6644.35</v>
          </cell>
          <cell r="I125">
            <v>560965.80000000005</v>
          </cell>
          <cell r="J125">
            <v>660927</v>
          </cell>
        </row>
        <row r="126">
          <cell r="B126">
            <v>54370.97</v>
          </cell>
          <cell r="D126">
            <v>10055.4</v>
          </cell>
          <cell r="E126">
            <v>8074.66</v>
          </cell>
          <cell r="F126">
            <v>3048.36</v>
          </cell>
          <cell r="G126">
            <v>6843.41</v>
          </cell>
          <cell r="H126">
            <v>12086.4</v>
          </cell>
          <cell r="I126">
            <v>636930.44999999995</v>
          </cell>
          <cell r="J126">
            <v>758505</v>
          </cell>
        </row>
        <row r="127">
          <cell r="B127">
            <v>57370.87</v>
          </cell>
          <cell r="D127">
            <v>15090.79</v>
          </cell>
          <cell r="E127">
            <v>8508.99</v>
          </cell>
          <cell r="F127">
            <v>3290.92</v>
          </cell>
          <cell r="G127">
            <v>8545.11</v>
          </cell>
          <cell r="H127">
            <v>15886.02</v>
          </cell>
          <cell r="I127">
            <v>667361.55000000005</v>
          </cell>
          <cell r="J127">
            <v>806371</v>
          </cell>
        </row>
        <row r="128">
          <cell r="B128">
            <v>59462.02</v>
          </cell>
          <cell r="D128">
            <v>5403.34</v>
          </cell>
          <cell r="E128">
            <v>10635.81</v>
          </cell>
          <cell r="F128">
            <v>2742.74</v>
          </cell>
          <cell r="G128">
            <v>5666.3</v>
          </cell>
          <cell r="H128">
            <v>8928.7800000000007</v>
          </cell>
          <cell r="I128">
            <v>649668.39</v>
          </cell>
          <cell r="J128">
            <v>777210</v>
          </cell>
        </row>
        <row r="129">
          <cell r="B129">
            <v>64390.95</v>
          </cell>
          <cell r="D129">
            <v>10261.07</v>
          </cell>
          <cell r="E129">
            <v>11675.06</v>
          </cell>
          <cell r="F129">
            <v>4164.2</v>
          </cell>
          <cell r="G129">
            <v>8235.39</v>
          </cell>
          <cell r="H129">
            <v>5848.87</v>
          </cell>
          <cell r="I129">
            <v>618047.34000000008</v>
          </cell>
          <cell r="J129">
            <v>751145</v>
          </cell>
        </row>
        <row r="130">
          <cell r="B130">
            <v>79094.06</v>
          </cell>
          <cell r="D130">
            <v>8627.9699999999993</v>
          </cell>
          <cell r="E130">
            <v>11085.74</v>
          </cell>
          <cell r="F130">
            <v>3426.22</v>
          </cell>
          <cell r="G130">
            <v>9038.59</v>
          </cell>
          <cell r="H130">
            <v>9584.6200000000008</v>
          </cell>
          <cell r="I130">
            <v>649570.1</v>
          </cell>
          <cell r="J130">
            <v>799308</v>
          </cell>
        </row>
        <row r="131">
          <cell r="B131">
            <v>99608.94</v>
          </cell>
          <cell r="D131">
            <v>12360.61</v>
          </cell>
          <cell r="E131">
            <v>25990.62</v>
          </cell>
          <cell r="F131">
            <v>6257.96</v>
          </cell>
          <cell r="G131">
            <v>10651.76</v>
          </cell>
          <cell r="H131">
            <v>11338.73</v>
          </cell>
          <cell r="I131">
            <v>689726.89999999991</v>
          </cell>
          <cell r="J131">
            <v>902939</v>
          </cell>
        </row>
        <row r="132">
          <cell r="B132">
            <v>101768.53</v>
          </cell>
          <cell r="D132">
            <v>7439.87</v>
          </cell>
          <cell r="E132">
            <v>12711.25</v>
          </cell>
          <cell r="F132">
            <v>4382.1899999999996</v>
          </cell>
          <cell r="G132">
            <v>9107.08</v>
          </cell>
          <cell r="H132">
            <v>12479.59</v>
          </cell>
          <cell r="I132">
            <v>721686.29</v>
          </cell>
          <cell r="J132">
            <v>909690</v>
          </cell>
        </row>
        <row r="133">
          <cell r="B133">
            <v>84222.31</v>
          </cell>
          <cell r="D133">
            <v>9029.0400000000009</v>
          </cell>
          <cell r="E133">
            <v>15578.21</v>
          </cell>
          <cell r="F133">
            <v>5406.97</v>
          </cell>
          <cell r="G133">
            <v>8906.5499999999993</v>
          </cell>
          <cell r="H133">
            <v>11195.81</v>
          </cell>
          <cell r="I133">
            <v>659658.79</v>
          </cell>
          <cell r="J133">
            <v>831344</v>
          </cell>
        </row>
        <row r="134">
          <cell r="B134">
            <v>86039.76</v>
          </cell>
          <cell r="D134">
            <v>9781.51</v>
          </cell>
          <cell r="E134">
            <v>10122.56</v>
          </cell>
          <cell r="F134">
            <v>3231.58</v>
          </cell>
          <cell r="G134">
            <v>6480.19</v>
          </cell>
          <cell r="H134">
            <v>13706.08</v>
          </cell>
          <cell r="I134">
            <v>643349.79</v>
          </cell>
          <cell r="J134">
            <v>797722</v>
          </cell>
        </row>
        <row r="135">
          <cell r="B135">
            <v>57081.59</v>
          </cell>
          <cell r="D135">
            <v>6946.38</v>
          </cell>
          <cell r="E135">
            <v>9828.17</v>
          </cell>
          <cell r="F135">
            <v>1879.64</v>
          </cell>
          <cell r="G135">
            <v>5833.49</v>
          </cell>
          <cell r="H135">
            <v>8305.25</v>
          </cell>
          <cell r="I135">
            <v>626954.01</v>
          </cell>
          <cell r="J135">
            <v>739929</v>
          </cell>
        </row>
        <row r="136">
          <cell r="B136">
            <v>37990.03</v>
          </cell>
          <cell r="C136">
            <v>19426.73</v>
          </cell>
          <cell r="D136">
            <v>8847.36</v>
          </cell>
          <cell r="E136">
            <v>6100.17</v>
          </cell>
          <cell r="F136">
            <v>2082.4299999999998</v>
          </cell>
          <cell r="G136">
            <v>2715.07</v>
          </cell>
          <cell r="H136">
            <v>5231.68</v>
          </cell>
          <cell r="I136">
            <v>511231.53</v>
          </cell>
          <cell r="J136">
            <v>593625</v>
          </cell>
        </row>
        <row r="137">
          <cell r="B137">
            <v>40909.83</v>
          </cell>
          <cell r="D137">
            <v>5692.74</v>
          </cell>
          <cell r="E137">
            <v>4511.4399999999996</v>
          </cell>
          <cell r="F137">
            <v>1976.68</v>
          </cell>
          <cell r="G137">
            <v>4270.99</v>
          </cell>
          <cell r="H137">
            <v>8443.0300000000007</v>
          </cell>
          <cell r="I137">
            <v>480516.85</v>
          </cell>
          <cell r="J137">
            <v>566958</v>
          </cell>
        </row>
        <row r="138">
          <cell r="B138">
            <v>53236.32</v>
          </cell>
          <cell r="D138">
            <v>11605.49</v>
          </cell>
          <cell r="E138">
            <v>6448.87</v>
          </cell>
          <cell r="F138">
            <v>3780.73</v>
          </cell>
          <cell r="G138">
            <v>5463.25</v>
          </cell>
          <cell r="H138">
            <v>7436.85</v>
          </cell>
          <cell r="I138">
            <v>597166.51</v>
          </cell>
          <cell r="J138">
            <v>705274</v>
          </cell>
        </row>
        <row r="139">
          <cell r="B139">
            <v>49161.53</v>
          </cell>
          <cell r="D139">
            <v>7842.14</v>
          </cell>
          <cell r="E139">
            <v>7775.63</v>
          </cell>
          <cell r="F139">
            <v>2422.77</v>
          </cell>
          <cell r="G139">
            <v>6386.75</v>
          </cell>
          <cell r="H139">
            <v>8876.23</v>
          </cell>
          <cell r="I139">
            <v>557799.53</v>
          </cell>
          <cell r="J139">
            <v>672977</v>
          </cell>
        </row>
        <row r="140">
          <cell r="B140">
            <v>57463.01</v>
          </cell>
          <cell r="D140">
            <v>7195.54</v>
          </cell>
          <cell r="E140">
            <v>8867.1200000000008</v>
          </cell>
          <cell r="F140">
            <v>1655.99</v>
          </cell>
          <cell r="G140">
            <v>5297.78</v>
          </cell>
          <cell r="H140">
            <v>8564.15</v>
          </cell>
          <cell r="I140">
            <v>696695.59</v>
          </cell>
          <cell r="J140">
            <v>824249</v>
          </cell>
        </row>
        <row r="141">
          <cell r="B141">
            <v>72411.3</v>
          </cell>
          <cell r="D141">
            <v>10199.24</v>
          </cell>
          <cell r="E141">
            <v>11293.04</v>
          </cell>
          <cell r="F141">
            <v>2431.6799999999998</v>
          </cell>
          <cell r="G141">
            <v>6319.71</v>
          </cell>
          <cell r="H141">
            <v>7452.11</v>
          </cell>
          <cell r="I141">
            <v>708208.08000000007</v>
          </cell>
          <cell r="J141">
            <v>849105</v>
          </cell>
        </row>
        <row r="142">
          <cell r="B142">
            <v>90815.89</v>
          </cell>
          <cell r="D142">
            <v>5795.01</v>
          </cell>
          <cell r="E142">
            <v>9077.14</v>
          </cell>
          <cell r="F142">
            <v>2546.71</v>
          </cell>
          <cell r="G142">
            <v>6392.45</v>
          </cell>
          <cell r="H142">
            <v>8227.18</v>
          </cell>
          <cell r="I142">
            <v>665500.61</v>
          </cell>
          <cell r="J142">
            <v>818534</v>
          </cell>
        </row>
        <row r="143">
          <cell r="B143">
            <v>89323.97</v>
          </cell>
          <cell r="D143">
            <v>8221.94</v>
          </cell>
          <cell r="E143">
            <v>11133.47</v>
          </cell>
          <cell r="F143">
            <v>2860.47</v>
          </cell>
          <cell r="G143">
            <v>6469.7</v>
          </cell>
          <cell r="H143">
            <v>13162.76</v>
          </cell>
          <cell r="I143">
            <v>666807.90999999992</v>
          </cell>
          <cell r="J143">
            <v>833888</v>
          </cell>
        </row>
        <row r="144">
          <cell r="B144">
            <v>75863.22</v>
          </cell>
          <cell r="D144">
            <v>5131.72</v>
          </cell>
          <cell r="E144">
            <v>12838.27</v>
          </cell>
          <cell r="F144">
            <v>5438.41</v>
          </cell>
          <cell r="G144">
            <v>7050.1</v>
          </cell>
          <cell r="H144">
            <v>15063.9</v>
          </cell>
          <cell r="I144">
            <v>694525.41</v>
          </cell>
          <cell r="J144">
            <v>841134</v>
          </cell>
        </row>
        <row r="145">
          <cell r="B145">
            <v>87883.63</v>
          </cell>
          <cell r="D145">
            <v>6026.9</v>
          </cell>
          <cell r="E145">
            <v>18923.48</v>
          </cell>
          <cell r="F145">
            <v>3394.09</v>
          </cell>
          <cell r="G145">
            <v>9290.65</v>
          </cell>
          <cell r="H145">
            <v>11782.37</v>
          </cell>
          <cell r="I145">
            <v>609920.68000000005</v>
          </cell>
          <cell r="J145">
            <v>780593</v>
          </cell>
        </row>
        <row r="146">
          <cell r="B146">
            <v>82647.92</v>
          </cell>
          <cell r="D146">
            <v>4717.3999999999996</v>
          </cell>
          <cell r="E146">
            <v>11389.67</v>
          </cell>
          <cell r="F146">
            <v>3731.01</v>
          </cell>
          <cell r="G146">
            <v>9328.69</v>
          </cell>
          <cell r="H146">
            <v>8592.9500000000007</v>
          </cell>
          <cell r="I146">
            <v>626860.92999999993</v>
          </cell>
          <cell r="J146">
            <v>777017</v>
          </cell>
        </row>
        <row r="147">
          <cell r="B147">
            <v>39312.35</v>
          </cell>
          <cell r="D147">
            <v>3143.43</v>
          </cell>
          <cell r="E147">
            <v>11922.96</v>
          </cell>
          <cell r="F147">
            <v>2431.9</v>
          </cell>
          <cell r="G147">
            <v>7211.3</v>
          </cell>
          <cell r="H147">
            <v>13868.19</v>
          </cell>
          <cell r="I147">
            <v>561243.85</v>
          </cell>
          <cell r="J147">
            <v>661676</v>
          </cell>
        </row>
        <row r="148">
          <cell r="B148">
            <v>32691.9</v>
          </cell>
          <cell r="C148">
            <v>18811.419999999998</v>
          </cell>
          <cell r="D148">
            <v>3673.07</v>
          </cell>
          <cell r="E148">
            <v>7841.76</v>
          </cell>
          <cell r="F148">
            <v>2662.82</v>
          </cell>
          <cell r="G148">
            <v>5216.51</v>
          </cell>
          <cell r="H148">
            <v>7477.64</v>
          </cell>
          <cell r="I148">
            <v>523377.88</v>
          </cell>
          <cell r="J148">
            <v>601753</v>
          </cell>
        </row>
        <row r="149">
          <cell r="B149">
            <v>40785.65</v>
          </cell>
          <cell r="C149">
            <v>22673.73</v>
          </cell>
          <cell r="D149">
            <v>6397.71</v>
          </cell>
          <cell r="E149">
            <v>4243.79</v>
          </cell>
          <cell r="F149">
            <v>2507.75</v>
          </cell>
          <cell r="G149">
            <v>5401.8</v>
          </cell>
          <cell r="H149">
            <v>9090.64</v>
          </cell>
          <cell r="I149">
            <v>472068.93</v>
          </cell>
          <cell r="J149">
            <v>563170</v>
          </cell>
        </row>
        <row r="150">
          <cell r="B150">
            <v>48103.58</v>
          </cell>
          <cell r="C150">
            <v>20899.03</v>
          </cell>
          <cell r="D150">
            <v>6820.45</v>
          </cell>
          <cell r="E150">
            <v>6794.77</v>
          </cell>
          <cell r="F150">
            <v>2480.13</v>
          </cell>
          <cell r="G150">
            <v>6388.6</v>
          </cell>
          <cell r="H150">
            <v>13691</v>
          </cell>
          <cell r="I150">
            <v>581842.43999999994</v>
          </cell>
          <cell r="J150">
            <v>687020</v>
          </cell>
        </row>
        <row r="151">
          <cell r="B151">
            <v>39098.9</v>
          </cell>
          <cell r="C151">
            <v>26149.24</v>
          </cell>
          <cell r="D151">
            <v>7503.25</v>
          </cell>
          <cell r="E151">
            <v>14287.53</v>
          </cell>
          <cell r="F151">
            <v>2356.8000000000002</v>
          </cell>
          <cell r="G151">
            <v>6225.01</v>
          </cell>
          <cell r="H151">
            <v>10581.27</v>
          </cell>
          <cell r="I151">
            <v>552274</v>
          </cell>
          <cell r="J151">
            <v>658476</v>
          </cell>
        </row>
        <row r="152">
          <cell r="B152">
            <v>45939.92</v>
          </cell>
          <cell r="C152">
            <v>25491.1</v>
          </cell>
          <cell r="D152">
            <v>7680.8</v>
          </cell>
          <cell r="E152">
            <v>10855.79</v>
          </cell>
          <cell r="F152">
            <v>2540.09</v>
          </cell>
          <cell r="G152">
            <v>3739.32</v>
          </cell>
          <cell r="H152">
            <v>13129.52</v>
          </cell>
          <cell r="I152">
            <v>649793.46</v>
          </cell>
          <cell r="J152">
            <v>759170</v>
          </cell>
        </row>
        <row r="153">
          <cell r="B153">
            <v>67542.509999999995</v>
          </cell>
          <cell r="C153">
            <v>30656.639999999999</v>
          </cell>
          <cell r="D153">
            <v>9880.14</v>
          </cell>
          <cell r="E153">
            <v>10497.93</v>
          </cell>
          <cell r="F153">
            <v>5497.78</v>
          </cell>
          <cell r="G153">
            <v>5879.98</v>
          </cell>
          <cell r="H153">
            <v>7752.83</v>
          </cell>
          <cell r="I153">
            <v>640793.18999999994</v>
          </cell>
          <cell r="J153">
            <v>778501</v>
          </cell>
        </row>
        <row r="154">
          <cell r="B154">
            <v>70631.59</v>
          </cell>
          <cell r="C154">
            <v>29310.99</v>
          </cell>
          <cell r="D154">
            <v>9038.34</v>
          </cell>
          <cell r="E154">
            <v>11313.81</v>
          </cell>
          <cell r="F154">
            <v>4169.82</v>
          </cell>
          <cell r="G154">
            <v>6238.34</v>
          </cell>
          <cell r="H154">
            <v>12781.84</v>
          </cell>
          <cell r="I154">
            <v>625225.27</v>
          </cell>
          <cell r="J154">
            <v>768710</v>
          </cell>
        </row>
        <row r="155">
          <cell r="B155">
            <v>90501.56</v>
          </cell>
          <cell r="C155">
            <v>32839.86</v>
          </cell>
          <cell r="D155">
            <v>6580.91</v>
          </cell>
          <cell r="E155">
            <v>11879.02</v>
          </cell>
          <cell r="F155">
            <v>4336.42</v>
          </cell>
          <cell r="G155">
            <v>7543.19</v>
          </cell>
          <cell r="H155">
            <v>13297.23</v>
          </cell>
          <cell r="I155">
            <v>621656.80999999994</v>
          </cell>
          <cell r="J155">
            <v>788635</v>
          </cell>
        </row>
        <row r="156">
          <cell r="B156">
            <v>83268.12</v>
          </cell>
          <cell r="C156">
            <v>29780.71</v>
          </cell>
          <cell r="D156">
            <v>7170.73</v>
          </cell>
          <cell r="E156">
            <v>16501.7</v>
          </cell>
          <cell r="F156">
            <v>4051.04</v>
          </cell>
          <cell r="G156">
            <v>5166.75</v>
          </cell>
          <cell r="H156">
            <v>14177.44</v>
          </cell>
          <cell r="I156">
            <v>565495.51</v>
          </cell>
          <cell r="J156">
            <v>725612</v>
          </cell>
        </row>
        <row r="157">
          <cell r="B157">
            <v>86342.25</v>
          </cell>
          <cell r="C157">
            <v>31157.78</v>
          </cell>
          <cell r="D157">
            <v>7752.77</v>
          </cell>
          <cell r="E157">
            <v>11354.92</v>
          </cell>
          <cell r="F157">
            <v>5141.96</v>
          </cell>
          <cell r="G157">
            <v>7333.05</v>
          </cell>
          <cell r="H157">
            <v>13142.14</v>
          </cell>
          <cell r="I157">
            <v>539784.13</v>
          </cell>
          <cell r="J157">
            <v>702009</v>
          </cell>
        </row>
        <row r="158">
          <cell r="B158">
            <v>73662.8</v>
          </cell>
          <cell r="C158">
            <v>25713.41</v>
          </cell>
          <cell r="D158">
            <v>6191.85</v>
          </cell>
          <cell r="E158">
            <v>10168.6</v>
          </cell>
          <cell r="F158">
            <v>2894.42</v>
          </cell>
          <cell r="G158">
            <v>7622.36</v>
          </cell>
          <cell r="H158">
            <v>12293.01</v>
          </cell>
          <cell r="I158">
            <v>542470.55000000005</v>
          </cell>
          <cell r="J158">
            <v>681017</v>
          </cell>
        </row>
        <row r="159">
          <cell r="B159">
            <v>59525.63</v>
          </cell>
          <cell r="C159">
            <v>23855.200000000001</v>
          </cell>
          <cell r="D159">
            <v>16564.849999999999</v>
          </cell>
          <cell r="E159">
            <v>8389.81</v>
          </cell>
          <cell r="F159">
            <v>2827.01</v>
          </cell>
          <cell r="G159">
            <v>6974.79</v>
          </cell>
          <cell r="H159">
            <v>13748.84</v>
          </cell>
          <cell r="I159">
            <v>550061.87</v>
          </cell>
          <cell r="J159">
            <v>681948</v>
          </cell>
        </row>
        <row r="160">
          <cell r="B160">
            <v>52816</v>
          </cell>
          <cell r="C160">
            <v>18034</v>
          </cell>
          <cell r="D160">
            <v>8945</v>
          </cell>
          <cell r="E160">
            <v>6590</v>
          </cell>
          <cell r="F160">
            <v>4681</v>
          </cell>
          <cell r="G160">
            <v>6405</v>
          </cell>
          <cell r="H160">
            <v>7318</v>
          </cell>
          <cell r="I160">
            <v>504892</v>
          </cell>
          <cell r="J160">
            <v>609681</v>
          </cell>
        </row>
        <row r="161">
          <cell r="B161">
            <v>46384</v>
          </cell>
          <cell r="C161">
            <v>14241</v>
          </cell>
          <cell r="D161">
            <v>5759</v>
          </cell>
          <cell r="E161">
            <v>6992</v>
          </cell>
          <cell r="F161">
            <v>3190</v>
          </cell>
          <cell r="G161">
            <v>5501</v>
          </cell>
          <cell r="H161">
            <v>6771</v>
          </cell>
          <cell r="I161">
            <v>499928</v>
          </cell>
          <cell r="J161">
            <v>588766</v>
          </cell>
        </row>
        <row r="162">
          <cell r="B162">
            <v>51746</v>
          </cell>
          <cell r="C162">
            <v>26802</v>
          </cell>
          <cell r="D162">
            <v>8860</v>
          </cell>
          <cell r="E162">
            <v>9435</v>
          </cell>
          <cell r="F162">
            <v>2163</v>
          </cell>
          <cell r="G162">
            <v>6124</v>
          </cell>
          <cell r="H162">
            <v>11879</v>
          </cell>
          <cell r="I162">
            <v>555776</v>
          </cell>
          <cell r="J162">
            <v>672785</v>
          </cell>
        </row>
        <row r="163">
          <cell r="B163">
            <v>63579</v>
          </cell>
          <cell r="C163">
            <v>24527</v>
          </cell>
          <cell r="D163">
            <v>6306</v>
          </cell>
          <cell r="E163">
            <v>5359</v>
          </cell>
          <cell r="F163">
            <v>2438</v>
          </cell>
          <cell r="G163">
            <v>8478</v>
          </cell>
          <cell r="H163">
            <v>14165</v>
          </cell>
          <cell r="I163">
            <v>536561</v>
          </cell>
          <cell r="J163">
            <v>661413</v>
          </cell>
        </row>
        <row r="164">
          <cell r="B164">
            <v>83683</v>
          </cell>
          <cell r="C164">
            <v>33456</v>
          </cell>
          <cell r="D164">
            <v>10960</v>
          </cell>
          <cell r="E164">
            <v>9276</v>
          </cell>
          <cell r="F164">
            <v>3038</v>
          </cell>
          <cell r="G164">
            <v>9782</v>
          </cell>
          <cell r="H164">
            <v>16194</v>
          </cell>
          <cell r="I164">
            <v>660201</v>
          </cell>
          <cell r="J164">
            <v>826590</v>
          </cell>
        </row>
        <row r="165">
          <cell r="B165">
            <v>84581</v>
          </cell>
          <cell r="C165">
            <v>32430</v>
          </cell>
          <cell r="D165">
            <v>9031</v>
          </cell>
          <cell r="E165">
            <v>9230</v>
          </cell>
          <cell r="F165">
            <v>5950</v>
          </cell>
          <cell r="G165">
            <v>5553</v>
          </cell>
          <cell r="H165">
            <v>7743</v>
          </cell>
          <cell r="I165">
            <v>574506</v>
          </cell>
          <cell r="J165">
            <v>729024</v>
          </cell>
        </row>
        <row r="166">
          <cell r="B166">
            <v>95698</v>
          </cell>
          <cell r="C166">
            <v>29286</v>
          </cell>
          <cell r="D166">
            <v>7826</v>
          </cell>
          <cell r="E166">
            <v>11331</v>
          </cell>
          <cell r="F166">
            <v>5716</v>
          </cell>
          <cell r="G166">
            <v>8475</v>
          </cell>
          <cell r="H166">
            <v>9838</v>
          </cell>
          <cell r="I166">
            <v>636906</v>
          </cell>
          <cell r="J166">
            <v>805076</v>
          </cell>
        </row>
        <row r="167">
          <cell r="B167">
            <v>105462</v>
          </cell>
          <cell r="C167">
            <v>32741</v>
          </cell>
          <cell r="D167">
            <v>9419</v>
          </cell>
          <cell r="E167">
            <v>10316</v>
          </cell>
          <cell r="F167">
            <v>3631</v>
          </cell>
          <cell r="G167">
            <v>9278</v>
          </cell>
          <cell r="H167">
            <v>12721</v>
          </cell>
          <cell r="I167">
            <v>661197</v>
          </cell>
          <cell r="J167">
            <v>844765</v>
          </cell>
        </row>
        <row r="168">
          <cell r="B168">
            <v>94438</v>
          </cell>
          <cell r="C168">
            <v>33106</v>
          </cell>
          <cell r="D168">
            <v>14208</v>
          </cell>
          <cell r="E168">
            <v>9264</v>
          </cell>
          <cell r="F168">
            <v>5155</v>
          </cell>
          <cell r="G168">
            <v>9820</v>
          </cell>
          <cell r="H168">
            <v>10919</v>
          </cell>
          <cell r="I168">
            <v>613370</v>
          </cell>
          <cell r="J168">
            <v>790280</v>
          </cell>
        </row>
        <row r="169">
          <cell r="B169">
            <v>108983</v>
          </cell>
          <cell r="C169">
            <v>35458</v>
          </cell>
          <cell r="D169">
            <v>12550</v>
          </cell>
          <cell r="E169">
            <v>14142</v>
          </cell>
          <cell r="F169">
            <v>3758</v>
          </cell>
          <cell r="G169">
            <v>6869</v>
          </cell>
          <cell r="H169">
            <v>9078</v>
          </cell>
          <cell r="I169">
            <v>629797</v>
          </cell>
          <cell r="J169">
            <v>820635</v>
          </cell>
        </row>
        <row r="170">
          <cell r="B170">
            <v>89896</v>
          </cell>
          <cell r="C170">
            <v>31125</v>
          </cell>
          <cell r="D170">
            <v>14427</v>
          </cell>
          <cell r="E170">
            <v>8963</v>
          </cell>
          <cell r="F170">
            <v>6688</v>
          </cell>
          <cell r="G170">
            <v>9079</v>
          </cell>
          <cell r="H170">
            <v>9294</v>
          </cell>
          <cell r="I170">
            <v>604260</v>
          </cell>
          <cell r="J170">
            <v>773732</v>
          </cell>
        </row>
        <row r="171">
          <cell r="B171">
            <v>79773</v>
          </cell>
          <cell r="C171">
            <v>29009</v>
          </cell>
          <cell r="D171">
            <v>8919</v>
          </cell>
          <cell r="E171">
            <v>6868</v>
          </cell>
          <cell r="F171">
            <v>3418</v>
          </cell>
          <cell r="G171">
            <v>6126</v>
          </cell>
          <cell r="H171">
            <v>9187</v>
          </cell>
          <cell r="I171">
            <v>586546</v>
          </cell>
          <cell r="J171">
            <v>729846</v>
          </cell>
        </row>
        <row r="172">
          <cell r="B172">
            <v>58358</v>
          </cell>
          <cell r="C172">
            <v>22095</v>
          </cell>
          <cell r="D172">
            <v>3609</v>
          </cell>
          <cell r="E172">
            <v>6840</v>
          </cell>
          <cell r="F172">
            <v>4079</v>
          </cell>
          <cell r="G172">
            <v>4305</v>
          </cell>
          <cell r="H172">
            <v>6354</v>
          </cell>
          <cell r="I172">
            <v>590017</v>
          </cell>
          <cell r="J172">
            <v>695657</v>
          </cell>
        </row>
        <row r="173">
          <cell r="B173">
            <v>56120</v>
          </cell>
          <cell r="C173">
            <v>25248</v>
          </cell>
          <cell r="D173">
            <v>4416</v>
          </cell>
          <cell r="E173">
            <v>4967</v>
          </cell>
          <cell r="F173">
            <v>2448</v>
          </cell>
          <cell r="G173">
            <v>5072</v>
          </cell>
          <cell r="H173">
            <v>8313</v>
          </cell>
          <cell r="I173">
            <v>530454</v>
          </cell>
          <cell r="J173">
            <v>637038</v>
          </cell>
        </row>
        <row r="174">
          <cell r="B174">
            <v>55275</v>
          </cell>
          <cell r="C174">
            <v>26401</v>
          </cell>
          <cell r="D174">
            <v>10815</v>
          </cell>
          <cell r="E174">
            <v>5630</v>
          </cell>
          <cell r="F174">
            <v>3362</v>
          </cell>
          <cell r="G174">
            <v>8844</v>
          </cell>
          <cell r="H174">
            <v>9067</v>
          </cell>
          <cell r="I174">
            <v>519015</v>
          </cell>
          <cell r="J174">
            <v>638409</v>
          </cell>
        </row>
        <row r="175">
          <cell r="B175">
            <v>78026</v>
          </cell>
          <cell r="C175">
            <v>27424</v>
          </cell>
          <cell r="D175">
            <v>4588</v>
          </cell>
          <cell r="E175">
            <v>6198</v>
          </cell>
          <cell r="F175">
            <v>4429</v>
          </cell>
          <cell r="G175">
            <v>6929</v>
          </cell>
          <cell r="H175">
            <v>7702</v>
          </cell>
          <cell r="I175">
            <v>543286</v>
          </cell>
          <cell r="J175">
            <v>678582</v>
          </cell>
        </row>
        <row r="176">
          <cell r="B176">
            <v>102929</v>
          </cell>
          <cell r="C176">
            <v>41425</v>
          </cell>
          <cell r="D176">
            <v>6867</v>
          </cell>
          <cell r="E176">
            <v>12636</v>
          </cell>
          <cell r="F176">
            <v>3610</v>
          </cell>
          <cell r="G176">
            <v>7761</v>
          </cell>
          <cell r="H176">
            <v>10314</v>
          </cell>
          <cell r="I176">
            <v>620632</v>
          </cell>
          <cell r="J176">
            <v>806174</v>
          </cell>
        </row>
        <row r="177">
          <cell r="B177">
            <v>123029</v>
          </cell>
          <cell r="C177">
            <v>39038</v>
          </cell>
          <cell r="D177">
            <v>4396</v>
          </cell>
          <cell r="E177">
            <v>8311</v>
          </cell>
          <cell r="F177">
            <v>4994</v>
          </cell>
          <cell r="G177">
            <v>8114</v>
          </cell>
          <cell r="H177">
            <v>10794</v>
          </cell>
          <cell r="I177">
            <v>717205</v>
          </cell>
          <cell r="J177">
            <v>915881</v>
          </cell>
        </row>
        <row r="178">
          <cell r="B178">
            <v>134248</v>
          </cell>
          <cell r="C178">
            <v>48766</v>
          </cell>
          <cell r="D178">
            <v>4453</v>
          </cell>
          <cell r="E178">
            <v>13560</v>
          </cell>
          <cell r="F178">
            <v>3976</v>
          </cell>
          <cell r="G178">
            <v>8869</v>
          </cell>
          <cell r="H178">
            <v>11402</v>
          </cell>
          <cell r="I178">
            <v>757200</v>
          </cell>
          <cell r="J178">
            <v>982474</v>
          </cell>
        </row>
        <row r="179">
          <cell r="B179">
            <v>131596</v>
          </cell>
          <cell r="C179">
            <v>33779</v>
          </cell>
          <cell r="D179">
            <v>4558</v>
          </cell>
          <cell r="E179">
            <v>15770</v>
          </cell>
          <cell r="F179">
            <v>5031</v>
          </cell>
          <cell r="G179">
            <v>12731</v>
          </cell>
          <cell r="H179">
            <v>13013</v>
          </cell>
          <cell r="I179">
            <v>640257</v>
          </cell>
          <cell r="J179">
            <v>856735</v>
          </cell>
        </row>
        <row r="180">
          <cell r="B180">
            <v>132833</v>
          </cell>
          <cell r="C180">
            <v>38179</v>
          </cell>
          <cell r="D180">
            <v>3893</v>
          </cell>
          <cell r="E180">
            <v>8655</v>
          </cell>
          <cell r="F180">
            <v>4996</v>
          </cell>
          <cell r="G180">
            <v>10400</v>
          </cell>
          <cell r="H180">
            <v>12898</v>
          </cell>
          <cell r="I180">
            <v>649730</v>
          </cell>
          <cell r="J180">
            <v>861584</v>
          </cell>
        </row>
        <row r="181">
          <cell r="B181">
            <v>114776</v>
          </cell>
          <cell r="C181">
            <v>39645</v>
          </cell>
          <cell r="D181">
            <v>5996</v>
          </cell>
          <cell r="E181">
            <v>17635</v>
          </cell>
          <cell r="F181">
            <v>5985</v>
          </cell>
          <cell r="G181">
            <v>11797</v>
          </cell>
          <cell r="H181">
            <v>14221</v>
          </cell>
          <cell r="I181">
            <v>621144</v>
          </cell>
          <cell r="J181">
            <v>831199</v>
          </cell>
        </row>
        <row r="182">
          <cell r="B182">
            <v>122911</v>
          </cell>
          <cell r="C182">
            <v>31110</v>
          </cell>
          <cell r="D182">
            <v>6241</v>
          </cell>
          <cell r="E182">
            <v>13137</v>
          </cell>
          <cell r="F182">
            <v>4108</v>
          </cell>
          <cell r="G182">
            <v>14331</v>
          </cell>
          <cell r="H182">
            <v>22815</v>
          </cell>
          <cell r="I182">
            <v>547246</v>
          </cell>
          <cell r="J182">
            <v>761899</v>
          </cell>
        </row>
        <row r="183">
          <cell r="B183">
            <v>99902</v>
          </cell>
          <cell r="C183">
            <v>31111</v>
          </cell>
          <cell r="D183">
            <v>7194</v>
          </cell>
          <cell r="E183">
            <v>9439</v>
          </cell>
          <cell r="F183">
            <v>3248</v>
          </cell>
          <cell r="G183">
            <v>10374</v>
          </cell>
          <cell r="H183">
            <v>10810</v>
          </cell>
          <cell r="I183">
            <v>579854</v>
          </cell>
          <cell r="J183">
            <v>751932</v>
          </cell>
        </row>
        <row r="184">
          <cell r="B184">
            <v>95148</v>
          </cell>
          <cell r="C184">
            <v>27628</v>
          </cell>
          <cell r="D184">
            <v>9336</v>
          </cell>
          <cell r="E184">
            <v>4924</v>
          </cell>
          <cell r="F184">
            <v>1941</v>
          </cell>
          <cell r="G184">
            <v>6868</v>
          </cell>
          <cell r="H184">
            <v>9624</v>
          </cell>
          <cell r="I184">
            <v>495961</v>
          </cell>
          <cell r="J184">
            <v>651430</v>
          </cell>
        </row>
        <row r="185">
          <cell r="B185">
            <v>88573</v>
          </cell>
          <cell r="C185">
            <v>22076</v>
          </cell>
          <cell r="D185">
            <v>6026</v>
          </cell>
          <cell r="E185">
            <v>5181</v>
          </cell>
          <cell r="F185">
            <v>2057</v>
          </cell>
          <cell r="G185">
            <v>4248</v>
          </cell>
          <cell r="H185">
            <v>5384</v>
          </cell>
          <cell r="I185">
            <v>441134</v>
          </cell>
          <cell r="J185">
            <v>574679</v>
          </cell>
        </row>
        <row r="186">
          <cell r="B186">
            <v>90157</v>
          </cell>
          <cell r="C186">
            <v>34201</v>
          </cell>
          <cell r="D186">
            <v>7550</v>
          </cell>
          <cell r="E186">
            <v>4986</v>
          </cell>
          <cell r="F186">
            <v>3037</v>
          </cell>
          <cell r="G186">
            <v>11885</v>
          </cell>
          <cell r="H186">
            <v>10409</v>
          </cell>
          <cell r="I186">
            <v>402673</v>
          </cell>
          <cell r="J186">
            <v>564898</v>
          </cell>
        </row>
        <row r="187">
          <cell r="B187">
            <v>118989</v>
          </cell>
          <cell r="C187">
            <v>26942</v>
          </cell>
          <cell r="D187">
            <v>9399</v>
          </cell>
          <cell r="E187">
            <v>5562</v>
          </cell>
          <cell r="F187">
            <v>1836</v>
          </cell>
          <cell r="G187">
            <v>12191</v>
          </cell>
          <cell r="H187">
            <v>8970</v>
          </cell>
          <cell r="I187">
            <v>449597</v>
          </cell>
          <cell r="J187">
            <v>633486</v>
          </cell>
        </row>
        <row r="188">
          <cell r="B188">
            <v>124965</v>
          </cell>
          <cell r="C188">
            <v>33153</v>
          </cell>
          <cell r="D188">
            <v>5647</v>
          </cell>
          <cell r="E188">
            <v>3352</v>
          </cell>
          <cell r="F188">
            <v>1812</v>
          </cell>
          <cell r="G188">
            <v>10197</v>
          </cell>
          <cell r="H188">
            <v>7848</v>
          </cell>
          <cell r="I188">
            <v>415526</v>
          </cell>
          <cell r="J188">
            <v>602500</v>
          </cell>
        </row>
        <row r="189">
          <cell r="B189">
            <v>127850</v>
          </cell>
          <cell r="C189">
            <v>25125</v>
          </cell>
          <cell r="D189">
            <v>11349</v>
          </cell>
          <cell r="E189">
            <v>14434</v>
          </cell>
          <cell r="F189">
            <v>2939</v>
          </cell>
          <cell r="G189">
            <v>6643</v>
          </cell>
          <cell r="H189">
            <v>10415</v>
          </cell>
          <cell r="I189">
            <v>611044</v>
          </cell>
          <cell r="J189">
            <v>809799</v>
          </cell>
        </row>
        <row r="190">
          <cell r="B190">
            <v>106856</v>
          </cell>
          <cell r="C190">
            <v>31441</v>
          </cell>
          <cell r="D190">
            <v>6210</v>
          </cell>
          <cell r="E190">
            <v>11068</v>
          </cell>
          <cell r="F190">
            <v>6691</v>
          </cell>
          <cell r="G190">
            <v>10207</v>
          </cell>
          <cell r="H190">
            <v>14533</v>
          </cell>
          <cell r="I190">
            <v>593672</v>
          </cell>
          <cell r="J190">
            <v>780678</v>
          </cell>
        </row>
      </sheetData>
      <sheetData sheetId="7">
        <row r="306">
          <cell r="B306">
            <v>33439.85</v>
          </cell>
          <cell r="C306">
            <v>160512.89000000001</v>
          </cell>
          <cell r="D306">
            <v>2662.36</v>
          </cell>
          <cell r="F306">
            <v>196744.97</v>
          </cell>
        </row>
        <row r="307">
          <cell r="B307">
            <v>66131.67</v>
          </cell>
          <cell r="C307">
            <v>214475.77</v>
          </cell>
          <cell r="D307">
            <v>2195.21</v>
          </cell>
          <cell r="F307">
            <v>283103.21999999997</v>
          </cell>
        </row>
        <row r="308">
          <cell r="B308">
            <v>27231.3</v>
          </cell>
          <cell r="C308">
            <v>217316.22</v>
          </cell>
          <cell r="D308">
            <v>2204.02</v>
          </cell>
          <cell r="F308">
            <v>247115.95</v>
          </cell>
        </row>
        <row r="309">
          <cell r="B309">
            <v>27492.58000000002</v>
          </cell>
          <cell r="C309">
            <v>179322.5</v>
          </cell>
          <cell r="D309">
            <v>1516.66</v>
          </cell>
          <cell r="F309">
            <v>208681.51</v>
          </cell>
        </row>
        <row r="310">
          <cell r="B310">
            <v>44438.47</v>
          </cell>
          <cell r="C310">
            <v>207338.97</v>
          </cell>
          <cell r="D310">
            <v>2239.77</v>
          </cell>
          <cell r="F310">
            <v>254298.28</v>
          </cell>
        </row>
        <row r="311">
          <cell r="B311">
            <v>24293.18</v>
          </cell>
          <cell r="C311">
            <v>168037.25</v>
          </cell>
          <cell r="D311">
            <v>5272.24</v>
          </cell>
          <cell r="F311">
            <v>197713.6</v>
          </cell>
        </row>
        <row r="312">
          <cell r="B312">
            <v>27116.2</v>
          </cell>
          <cell r="C312">
            <v>178499.82</v>
          </cell>
          <cell r="D312">
            <v>4467.1499999999996</v>
          </cell>
          <cell r="F312">
            <v>210220.9</v>
          </cell>
        </row>
        <row r="313">
          <cell r="B313">
            <v>22895.5</v>
          </cell>
          <cell r="C313">
            <v>191000.62</v>
          </cell>
          <cell r="D313">
            <v>4301.91</v>
          </cell>
          <cell r="F313">
            <v>218306.44</v>
          </cell>
        </row>
        <row r="314">
          <cell r="B314">
            <v>25485.27</v>
          </cell>
          <cell r="C314">
            <v>190394.58</v>
          </cell>
          <cell r="D314">
            <v>2592.84</v>
          </cell>
          <cell r="F314">
            <v>218540.59</v>
          </cell>
        </row>
        <row r="315">
          <cell r="B315">
            <v>27466.19</v>
          </cell>
          <cell r="C315">
            <v>156870.53</v>
          </cell>
          <cell r="D315">
            <v>3128.09</v>
          </cell>
          <cell r="F315">
            <v>187658.97</v>
          </cell>
        </row>
        <row r="316">
          <cell r="B316">
            <v>30283.65</v>
          </cell>
          <cell r="C316">
            <v>172479.91</v>
          </cell>
          <cell r="D316">
            <v>2846.44</v>
          </cell>
          <cell r="F316">
            <v>205740.95</v>
          </cell>
        </row>
        <row r="317">
          <cell r="B317">
            <v>20822.68</v>
          </cell>
          <cell r="C317">
            <v>166248</v>
          </cell>
          <cell r="D317">
            <v>1484.36</v>
          </cell>
          <cell r="F317">
            <v>188609.49</v>
          </cell>
        </row>
        <row r="318">
          <cell r="B318">
            <v>28692.71</v>
          </cell>
          <cell r="C318">
            <v>168014</v>
          </cell>
          <cell r="D318">
            <v>1438.24</v>
          </cell>
          <cell r="F318">
            <v>198237</v>
          </cell>
        </row>
        <row r="319">
          <cell r="B319">
            <v>28578.92</v>
          </cell>
          <cell r="C319">
            <v>191523.55</v>
          </cell>
          <cell r="D319">
            <v>1909.65</v>
          </cell>
          <cell r="F319">
            <v>222148</v>
          </cell>
        </row>
        <row r="320">
          <cell r="B320">
            <v>35871.79</v>
          </cell>
          <cell r="C320">
            <v>188382.98</v>
          </cell>
          <cell r="D320">
            <v>1909.33</v>
          </cell>
          <cell r="F320">
            <v>226186.3</v>
          </cell>
        </row>
        <row r="321">
          <cell r="B321">
            <v>51009.37</v>
          </cell>
          <cell r="C321">
            <v>180866.78</v>
          </cell>
          <cell r="D321">
            <v>2083.4699999999998</v>
          </cell>
          <cell r="F321">
            <v>234044</v>
          </cell>
        </row>
        <row r="322">
          <cell r="B322">
            <v>35933.24</v>
          </cell>
          <cell r="C322">
            <v>158310.1</v>
          </cell>
          <cell r="D322">
            <v>1593.41</v>
          </cell>
          <cell r="F322">
            <v>195919.57</v>
          </cell>
        </row>
        <row r="323">
          <cell r="B323">
            <v>35175.96</v>
          </cell>
          <cell r="C323">
            <v>155695</v>
          </cell>
          <cell r="D323">
            <v>2411.7800000000002</v>
          </cell>
          <cell r="F323">
            <v>193389</v>
          </cell>
        </row>
        <row r="324">
          <cell r="B324">
            <v>46197.31</v>
          </cell>
          <cell r="C324">
            <v>237238</v>
          </cell>
          <cell r="D324">
            <v>4465.57</v>
          </cell>
          <cell r="F324">
            <v>288048</v>
          </cell>
        </row>
        <row r="325">
          <cell r="B325">
            <v>29800.67</v>
          </cell>
          <cell r="C325">
            <v>185846</v>
          </cell>
          <cell r="D325">
            <v>2336.9499999999998</v>
          </cell>
          <cell r="F325">
            <v>218070</v>
          </cell>
        </row>
        <row r="326">
          <cell r="B326">
            <v>28359</v>
          </cell>
          <cell r="C326">
            <v>197397</v>
          </cell>
          <cell r="D326">
            <v>4406</v>
          </cell>
          <cell r="F326">
            <v>230256</v>
          </cell>
        </row>
        <row r="327">
          <cell r="B327">
            <v>22097</v>
          </cell>
          <cell r="C327">
            <v>156688</v>
          </cell>
          <cell r="D327">
            <v>3784</v>
          </cell>
          <cell r="F327">
            <v>182727</v>
          </cell>
        </row>
        <row r="328">
          <cell r="B328">
            <v>25965</v>
          </cell>
          <cell r="C328">
            <v>190950</v>
          </cell>
          <cell r="D328">
            <v>3423</v>
          </cell>
          <cell r="F328">
            <v>220443</v>
          </cell>
        </row>
        <row r="329">
          <cell r="B329">
            <v>21286</v>
          </cell>
          <cell r="C329">
            <v>176236</v>
          </cell>
          <cell r="D329">
            <v>1735</v>
          </cell>
          <cell r="F329">
            <v>199481</v>
          </cell>
        </row>
        <row r="330">
          <cell r="B330">
            <v>12083</v>
          </cell>
          <cell r="C330">
            <v>120164</v>
          </cell>
          <cell r="D330">
            <v>1522</v>
          </cell>
          <cell r="F330">
            <v>133871</v>
          </cell>
        </row>
        <row r="331">
          <cell r="B331">
            <v>18995</v>
          </cell>
          <cell r="C331">
            <v>160266</v>
          </cell>
          <cell r="D331">
            <v>2381</v>
          </cell>
          <cell r="F331">
            <v>181866</v>
          </cell>
        </row>
        <row r="332">
          <cell r="B332">
            <v>21250</v>
          </cell>
          <cell r="C332">
            <v>151463</v>
          </cell>
          <cell r="D332">
            <v>2233</v>
          </cell>
          <cell r="F332">
            <v>174998</v>
          </cell>
        </row>
        <row r="333">
          <cell r="B333">
            <v>20102</v>
          </cell>
          <cell r="C333">
            <v>156912</v>
          </cell>
          <cell r="D333">
            <v>3243</v>
          </cell>
          <cell r="F333">
            <v>180334</v>
          </cell>
        </row>
        <row r="334">
          <cell r="B334">
            <v>28817</v>
          </cell>
          <cell r="C334">
            <v>174757</v>
          </cell>
          <cell r="D334">
            <v>2472</v>
          </cell>
          <cell r="F334">
            <v>206139</v>
          </cell>
        </row>
        <row r="335">
          <cell r="B335">
            <v>23031</v>
          </cell>
          <cell r="C335">
            <v>162925</v>
          </cell>
          <cell r="D335">
            <v>2125</v>
          </cell>
          <cell r="F335">
            <v>188133</v>
          </cell>
        </row>
        <row r="336">
          <cell r="B336">
            <v>31238</v>
          </cell>
          <cell r="C336">
            <v>206068</v>
          </cell>
          <cell r="D336">
            <v>3686</v>
          </cell>
          <cell r="F336">
            <v>241057</v>
          </cell>
        </row>
        <row r="337">
          <cell r="B337">
            <v>23985</v>
          </cell>
          <cell r="C337">
            <v>154472</v>
          </cell>
          <cell r="D337">
            <v>3304</v>
          </cell>
          <cell r="F337">
            <v>181824</v>
          </cell>
        </row>
        <row r="338">
          <cell r="B338">
            <v>17835</v>
          </cell>
          <cell r="C338">
            <v>178100</v>
          </cell>
          <cell r="D338">
            <v>4364</v>
          </cell>
          <cell r="F338">
            <v>200336</v>
          </cell>
        </row>
        <row r="339">
          <cell r="B339">
            <v>20132</v>
          </cell>
          <cell r="C339">
            <v>150903</v>
          </cell>
          <cell r="D339">
            <v>2821</v>
          </cell>
          <cell r="F339">
            <v>173860</v>
          </cell>
        </row>
        <row r="340">
          <cell r="B340">
            <v>17072</v>
          </cell>
          <cell r="C340">
            <v>150994</v>
          </cell>
          <cell r="D340">
            <v>2640</v>
          </cell>
          <cell r="F340">
            <v>170718</v>
          </cell>
        </row>
        <row r="341">
          <cell r="B341">
            <v>19590</v>
          </cell>
          <cell r="C341">
            <v>136394</v>
          </cell>
          <cell r="D341">
            <v>1513</v>
          </cell>
          <cell r="F341">
            <v>157519</v>
          </cell>
        </row>
        <row r="342">
          <cell r="B342">
            <v>13175</v>
          </cell>
          <cell r="C342">
            <v>134302</v>
          </cell>
          <cell r="D342">
            <v>1245</v>
          </cell>
          <cell r="F342">
            <v>148734</v>
          </cell>
        </row>
        <row r="343">
          <cell r="B343">
            <v>25513</v>
          </cell>
          <cell r="C343">
            <v>152233</v>
          </cell>
          <cell r="D343">
            <v>2784</v>
          </cell>
          <cell r="F343">
            <v>180543</v>
          </cell>
        </row>
        <row r="344">
          <cell r="B344">
            <v>35542</v>
          </cell>
          <cell r="C344">
            <v>144247</v>
          </cell>
          <cell r="D344">
            <v>3255</v>
          </cell>
          <cell r="F344">
            <v>183056</v>
          </cell>
        </row>
        <row r="345">
          <cell r="B345">
            <v>36366</v>
          </cell>
          <cell r="C345">
            <v>159255</v>
          </cell>
          <cell r="D345">
            <v>3447</v>
          </cell>
          <cell r="F345">
            <v>199083</v>
          </cell>
        </row>
        <row r="346">
          <cell r="B346">
            <v>25614</v>
          </cell>
          <cell r="C346">
            <v>145319</v>
          </cell>
          <cell r="D346">
            <v>2150</v>
          </cell>
          <cell r="F346">
            <v>173089</v>
          </cell>
        </row>
        <row r="347">
          <cell r="B347">
            <v>51835</v>
          </cell>
          <cell r="C347">
            <v>185583</v>
          </cell>
          <cell r="D347">
            <v>3269</v>
          </cell>
          <cell r="F347">
            <v>240763</v>
          </cell>
        </row>
        <row r="348">
          <cell r="B348">
            <v>161542</v>
          </cell>
          <cell r="C348">
            <v>194867</v>
          </cell>
          <cell r="D348">
            <v>3997</v>
          </cell>
          <cell r="F348">
            <v>360443</v>
          </cell>
        </row>
        <row r="349">
          <cell r="B349">
            <v>176341</v>
          </cell>
          <cell r="C349">
            <v>144673</v>
          </cell>
          <cell r="D349">
            <v>2838</v>
          </cell>
          <cell r="F349">
            <v>323927</v>
          </cell>
        </row>
        <row r="350">
          <cell r="B350">
            <v>140895</v>
          </cell>
          <cell r="C350">
            <v>188001</v>
          </cell>
          <cell r="D350">
            <v>4157</v>
          </cell>
          <cell r="F350">
            <v>334333</v>
          </cell>
        </row>
        <row r="351">
          <cell r="B351">
            <v>64917</v>
          </cell>
          <cell r="C351">
            <v>162476</v>
          </cell>
          <cell r="D351">
            <v>3508</v>
          </cell>
          <cell r="F351">
            <v>230949</v>
          </cell>
        </row>
        <row r="352">
          <cell r="B352">
            <v>48912</v>
          </cell>
          <cell r="C352">
            <v>169680</v>
          </cell>
          <cell r="D352">
            <v>2531</v>
          </cell>
          <cell r="F352">
            <v>221133</v>
          </cell>
        </row>
        <row r="353">
          <cell r="B353">
            <v>95690</v>
          </cell>
          <cell r="C353">
            <v>167699</v>
          </cell>
          <cell r="D353">
            <v>1992</v>
          </cell>
          <cell r="F353">
            <v>265391</v>
          </cell>
        </row>
        <row r="354">
          <cell r="B354">
            <v>48458</v>
          </cell>
          <cell r="C354">
            <v>153057</v>
          </cell>
          <cell r="D354">
            <v>1472</v>
          </cell>
          <cell r="F354">
            <v>202993</v>
          </cell>
        </row>
        <row r="355">
          <cell r="B355">
            <v>58507</v>
          </cell>
          <cell r="C355">
            <v>161937</v>
          </cell>
          <cell r="D355">
            <v>1898</v>
          </cell>
          <cell r="F355">
            <v>222373</v>
          </cell>
        </row>
        <row r="356">
          <cell r="B356">
            <v>45597</v>
          </cell>
          <cell r="C356">
            <v>178681</v>
          </cell>
          <cell r="D356">
            <v>2345</v>
          </cell>
          <cell r="F356">
            <v>226630</v>
          </cell>
        </row>
        <row r="357">
          <cell r="B357">
            <v>48694</v>
          </cell>
          <cell r="C357">
            <v>184449</v>
          </cell>
          <cell r="D357">
            <v>2242</v>
          </cell>
          <cell r="F357">
            <v>235565</v>
          </cell>
        </row>
        <row r="358">
          <cell r="B358">
            <v>66717</v>
          </cell>
          <cell r="C358">
            <v>145085</v>
          </cell>
          <cell r="D358">
            <v>2572</v>
          </cell>
          <cell r="F358">
            <v>214401</v>
          </cell>
        </row>
        <row r="359">
          <cell r="B359">
            <v>73025</v>
          </cell>
          <cell r="C359">
            <v>180444</v>
          </cell>
          <cell r="D359">
            <v>3087</v>
          </cell>
          <cell r="F359">
            <v>256564</v>
          </cell>
        </row>
        <row r="360">
          <cell r="B360">
            <v>85577</v>
          </cell>
          <cell r="C360">
            <v>214626</v>
          </cell>
          <cell r="D360">
            <v>3264</v>
          </cell>
          <cell r="F360">
            <v>303509</v>
          </cell>
        </row>
        <row r="361">
          <cell r="B361">
            <v>87983</v>
          </cell>
          <cell r="C361">
            <v>155912</v>
          </cell>
          <cell r="D361">
            <v>3086</v>
          </cell>
          <cell r="F361">
            <v>246998</v>
          </cell>
        </row>
        <row r="362">
          <cell r="B362">
            <v>99265</v>
          </cell>
          <cell r="C362">
            <v>209139</v>
          </cell>
          <cell r="D362">
            <v>5217</v>
          </cell>
          <cell r="F362">
            <v>313635</v>
          </cell>
        </row>
        <row r="363">
          <cell r="B363">
            <v>90578</v>
          </cell>
          <cell r="C363">
            <v>172599</v>
          </cell>
          <cell r="D363">
            <v>2908</v>
          </cell>
          <cell r="F363">
            <v>266104</v>
          </cell>
        </row>
        <row r="364">
          <cell r="B364">
            <v>180754</v>
          </cell>
          <cell r="C364">
            <v>187181</v>
          </cell>
          <cell r="D364">
            <v>2612</v>
          </cell>
          <cell r="F364">
            <v>370557</v>
          </cell>
        </row>
        <row r="365">
          <cell r="B365">
            <v>232866</v>
          </cell>
          <cell r="C365">
            <v>198832</v>
          </cell>
          <cell r="D365">
            <v>1759</v>
          </cell>
          <cell r="F365">
            <v>433484</v>
          </cell>
        </row>
        <row r="366">
          <cell r="B366">
            <v>236928</v>
          </cell>
          <cell r="C366">
            <v>178011</v>
          </cell>
          <cell r="D366">
            <v>1778</v>
          </cell>
          <cell r="F366">
            <v>416737</v>
          </cell>
        </row>
        <row r="367">
          <cell r="B367">
            <v>128647</v>
          </cell>
          <cell r="C367">
            <v>167310</v>
          </cell>
          <cell r="D367">
            <v>1564</v>
          </cell>
          <cell r="F367">
            <v>297540</v>
          </cell>
        </row>
        <row r="368">
          <cell r="B368">
            <v>93558</v>
          </cell>
          <cell r="C368">
            <v>205623</v>
          </cell>
          <cell r="D368">
            <v>3135</v>
          </cell>
          <cell r="F368">
            <v>302320</v>
          </cell>
        </row>
        <row r="369">
          <cell r="B369">
            <v>103801</v>
          </cell>
          <cell r="C369">
            <v>217027</v>
          </cell>
          <cell r="D369">
            <v>1932</v>
          </cell>
          <cell r="F369">
            <v>322777</v>
          </cell>
        </row>
        <row r="370">
          <cell r="B370">
            <v>86933</v>
          </cell>
          <cell r="C370">
            <v>205385</v>
          </cell>
          <cell r="D370">
            <v>1111</v>
          </cell>
          <cell r="F370">
            <v>293431</v>
          </cell>
        </row>
        <row r="371">
          <cell r="B371">
            <v>84066</v>
          </cell>
          <cell r="C371">
            <v>251681</v>
          </cell>
          <cell r="D371">
            <v>2283</v>
          </cell>
          <cell r="F371">
            <v>338053</v>
          </cell>
        </row>
        <row r="372">
          <cell r="B372">
            <v>80995</v>
          </cell>
          <cell r="C372">
            <v>245167</v>
          </cell>
          <cell r="D372">
            <v>2174</v>
          </cell>
          <cell r="F372">
            <v>328342</v>
          </cell>
        </row>
        <row r="373">
          <cell r="B373">
            <v>77629</v>
          </cell>
          <cell r="C373">
            <v>236490</v>
          </cell>
          <cell r="D373">
            <v>2902</v>
          </cell>
          <cell r="F373">
            <v>317049</v>
          </cell>
        </row>
        <row r="374">
          <cell r="B374">
            <v>64930</v>
          </cell>
          <cell r="C374">
            <v>252818</v>
          </cell>
          <cell r="D374">
            <v>5275</v>
          </cell>
          <cell r="F374">
            <v>323042</v>
          </cell>
        </row>
        <row r="375">
          <cell r="B375">
            <v>102134</v>
          </cell>
          <cell r="C375">
            <v>215717</v>
          </cell>
          <cell r="D375">
            <v>3867</v>
          </cell>
          <cell r="F375">
            <v>321729</v>
          </cell>
        </row>
        <row r="376">
          <cell r="B376">
            <v>64539</v>
          </cell>
          <cell r="C376">
            <v>199354</v>
          </cell>
          <cell r="D376">
            <v>2283</v>
          </cell>
          <cell r="F376">
            <v>266193</v>
          </cell>
        </row>
        <row r="377">
          <cell r="B377">
            <v>39216</v>
          </cell>
          <cell r="C377">
            <v>193915</v>
          </cell>
          <cell r="D377">
            <v>2189</v>
          </cell>
          <cell r="F377">
            <v>235381</v>
          </cell>
        </row>
        <row r="378">
          <cell r="B378">
            <v>55547</v>
          </cell>
          <cell r="C378">
            <v>198472</v>
          </cell>
          <cell r="D378">
            <v>1875</v>
          </cell>
          <cell r="F378">
            <v>255968</v>
          </cell>
        </row>
        <row r="379">
          <cell r="B379">
            <v>71572</v>
          </cell>
          <cell r="C379">
            <v>236956</v>
          </cell>
          <cell r="D379">
            <v>2543</v>
          </cell>
          <cell r="F379">
            <v>311082</v>
          </cell>
        </row>
        <row r="380">
          <cell r="B380">
            <v>98053</v>
          </cell>
          <cell r="C380">
            <v>216109</v>
          </cell>
          <cell r="D380">
            <v>1982</v>
          </cell>
          <cell r="F380">
            <v>316172</v>
          </cell>
        </row>
        <row r="381">
          <cell r="B381">
            <v>83649</v>
          </cell>
          <cell r="C381">
            <v>228813</v>
          </cell>
          <cell r="D381">
            <v>2494</v>
          </cell>
          <cell r="F381">
            <v>314964</v>
          </cell>
        </row>
        <row r="382">
          <cell r="B382">
            <v>84786</v>
          </cell>
          <cell r="C382">
            <v>233087</v>
          </cell>
          <cell r="D382">
            <v>2926</v>
          </cell>
          <cell r="F382">
            <v>320816</v>
          </cell>
        </row>
        <row r="383">
          <cell r="B383">
            <v>47161</v>
          </cell>
          <cell r="C383">
            <v>225433</v>
          </cell>
          <cell r="D383">
            <v>3660</v>
          </cell>
          <cell r="F383">
            <v>276256</v>
          </cell>
        </row>
        <row r="384">
          <cell r="B384">
            <v>54334</v>
          </cell>
          <cell r="C384">
            <v>227941</v>
          </cell>
          <cell r="D384">
            <v>5868</v>
          </cell>
          <cell r="F384">
            <v>288144</v>
          </cell>
        </row>
      </sheetData>
      <sheetData sheetId="8">
        <row r="305">
          <cell r="B305">
            <v>144215.97</v>
          </cell>
          <cell r="D305">
            <v>196744.97</v>
          </cell>
          <cell r="E305">
            <v>54169.11</v>
          </cell>
          <cell r="F305">
            <v>4422.21</v>
          </cell>
          <cell r="G305">
            <v>58596</v>
          </cell>
        </row>
        <row r="306">
          <cell r="B306">
            <v>174273.62</v>
          </cell>
          <cell r="D306">
            <v>283103.21999999997</v>
          </cell>
          <cell r="E306">
            <v>67088.929999999993</v>
          </cell>
          <cell r="F306">
            <v>8862.93</v>
          </cell>
          <cell r="G306">
            <v>75949</v>
          </cell>
        </row>
        <row r="307">
          <cell r="B307">
            <v>178925.95</v>
          </cell>
          <cell r="D307">
            <v>247115.95</v>
          </cell>
          <cell r="E307">
            <v>68254.2</v>
          </cell>
          <cell r="F307">
            <v>6969.63</v>
          </cell>
          <cell r="G307">
            <v>75223.83</v>
          </cell>
        </row>
        <row r="308">
          <cell r="B308">
            <v>156769.41</v>
          </cell>
          <cell r="D308">
            <v>208681.51</v>
          </cell>
          <cell r="E308">
            <v>58716.7</v>
          </cell>
          <cell r="F308">
            <v>4821.8500000000004</v>
          </cell>
          <cell r="G308">
            <v>63538.549999999996</v>
          </cell>
        </row>
        <row r="309">
          <cell r="B309">
            <v>190818.28</v>
          </cell>
          <cell r="D309">
            <v>254298.28</v>
          </cell>
          <cell r="E309">
            <v>72952.679999999993</v>
          </cell>
          <cell r="F309">
            <v>5805.22</v>
          </cell>
          <cell r="G309">
            <v>78757.899999999994</v>
          </cell>
        </row>
        <row r="310">
          <cell r="B310">
            <v>167153.60000000001</v>
          </cell>
          <cell r="D310">
            <v>197713.6</v>
          </cell>
          <cell r="E310">
            <v>64876.22</v>
          </cell>
          <cell r="F310">
            <v>2977.17</v>
          </cell>
          <cell r="G310">
            <v>67853.39</v>
          </cell>
        </row>
        <row r="311">
          <cell r="B311">
            <v>178154.98</v>
          </cell>
          <cell r="D311">
            <v>210220.90000000002</v>
          </cell>
          <cell r="E311">
            <v>65407.57</v>
          </cell>
          <cell r="F311">
            <v>3045.66</v>
          </cell>
          <cell r="G311">
            <v>68453.23</v>
          </cell>
        </row>
        <row r="312">
          <cell r="B312">
            <v>177311.44</v>
          </cell>
          <cell r="D312">
            <v>218306.44</v>
          </cell>
          <cell r="E312">
            <v>70788.84</v>
          </cell>
          <cell r="F312">
            <v>4262.99</v>
          </cell>
          <cell r="G312">
            <v>75051.83</v>
          </cell>
        </row>
        <row r="313">
          <cell r="B313">
            <v>173125.79</v>
          </cell>
          <cell r="D313">
            <v>218540.59000000003</v>
          </cell>
          <cell r="E313">
            <v>68972.36</v>
          </cell>
          <cell r="F313">
            <v>4324.45</v>
          </cell>
          <cell r="G313">
            <v>73296.81</v>
          </cell>
        </row>
        <row r="314">
          <cell r="B314">
            <v>144228.97</v>
          </cell>
          <cell r="D314">
            <v>187658.97</v>
          </cell>
          <cell r="E314">
            <v>54288.42</v>
          </cell>
          <cell r="F314">
            <v>3793.16</v>
          </cell>
          <cell r="G314">
            <v>58081.58</v>
          </cell>
        </row>
        <row r="315">
          <cell r="B315">
            <v>147411.95000000001</v>
          </cell>
          <cell r="D315">
            <v>205740.95</v>
          </cell>
          <cell r="E315">
            <v>56422.53</v>
          </cell>
          <cell r="F315">
            <v>4952.25</v>
          </cell>
          <cell r="G315">
            <v>61374.78</v>
          </cell>
        </row>
        <row r="316">
          <cell r="B316">
            <v>129225</v>
          </cell>
          <cell r="C316">
            <v>59383.8</v>
          </cell>
          <cell r="D316">
            <v>188608.8</v>
          </cell>
          <cell r="E316">
            <v>48462.02</v>
          </cell>
          <cell r="F316">
            <v>6165.06</v>
          </cell>
          <cell r="G316">
            <v>54627.079999999994</v>
          </cell>
        </row>
        <row r="317">
          <cell r="B317">
            <v>141342</v>
          </cell>
          <cell r="C317">
            <v>56895.06</v>
          </cell>
          <cell r="D317">
            <v>198237.06</v>
          </cell>
          <cell r="E317">
            <v>52609</v>
          </cell>
          <cell r="F317">
            <v>5677.48</v>
          </cell>
          <cell r="G317">
            <v>58286.479999999996</v>
          </cell>
        </row>
        <row r="318">
          <cell r="B318">
            <v>182832</v>
          </cell>
          <cell r="C318">
            <v>39316</v>
          </cell>
          <cell r="D318">
            <v>222148</v>
          </cell>
          <cell r="E318">
            <v>65137</v>
          </cell>
          <cell r="F318">
            <v>4537.6099999999997</v>
          </cell>
          <cell r="G318">
            <v>69674.61</v>
          </cell>
        </row>
        <row r="319">
          <cell r="B319">
            <v>184288.6</v>
          </cell>
          <cell r="C319">
            <v>41897.699999999997</v>
          </cell>
          <cell r="D319">
            <v>226186.3</v>
          </cell>
          <cell r="E319">
            <v>69844.28</v>
          </cell>
          <cell r="F319">
            <v>3156.01</v>
          </cell>
          <cell r="G319">
            <v>73000.289999999994</v>
          </cell>
        </row>
        <row r="320">
          <cell r="B320">
            <v>187290</v>
          </cell>
          <cell r="C320">
            <v>46754.2</v>
          </cell>
          <cell r="D320">
            <v>234044.2</v>
          </cell>
          <cell r="E320">
            <v>68088</v>
          </cell>
          <cell r="F320">
            <v>4021.83</v>
          </cell>
          <cell r="G320">
            <v>72109.83</v>
          </cell>
        </row>
        <row r="321">
          <cell r="B321">
            <v>157549.57</v>
          </cell>
          <cell r="C321">
            <v>38370</v>
          </cell>
          <cell r="D321">
            <v>195919.57</v>
          </cell>
          <cell r="E321">
            <v>57420.72</v>
          </cell>
          <cell r="F321">
            <v>3891.27</v>
          </cell>
          <cell r="G321">
            <v>61311.99</v>
          </cell>
        </row>
        <row r="322">
          <cell r="B322">
            <v>157663</v>
          </cell>
          <cell r="C322">
            <v>35724.800000000003</v>
          </cell>
          <cell r="D322">
            <v>193387.8</v>
          </cell>
          <cell r="E322">
            <v>58303</v>
          </cell>
          <cell r="F322">
            <v>3040</v>
          </cell>
          <cell r="G322">
            <v>61343</v>
          </cell>
        </row>
        <row r="323">
          <cell r="B323">
            <v>239444</v>
          </cell>
          <cell r="C323">
            <v>48603.38</v>
          </cell>
          <cell r="D323">
            <v>288047.38</v>
          </cell>
          <cell r="E323">
            <v>86544</v>
          </cell>
          <cell r="F323">
            <v>4443.26</v>
          </cell>
          <cell r="G323">
            <v>90987.26</v>
          </cell>
        </row>
        <row r="324">
          <cell r="B324">
            <v>183980</v>
          </cell>
          <cell r="C324">
            <v>34090</v>
          </cell>
          <cell r="D324">
            <v>218070</v>
          </cell>
          <cell r="E324">
            <v>71102</v>
          </cell>
          <cell r="F324">
            <v>3942.35</v>
          </cell>
          <cell r="G324">
            <v>75044.350000000006</v>
          </cell>
        </row>
        <row r="325">
          <cell r="B325">
            <v>184714</v>
          </cell>
          <cell r="C325">
            <v>45542</v>
          </cell>
          <cell r="D325">
            <v>230256</v>
          </cell>
          <cell r="E325">
            <v>68126</v>
          </cell>
          <cell r="F325">
            <v>6866</v>
          </cell>
          <cell r="G325">
            <v>74992</v>
          </cell>
        </row>
        <row r="326">
          <cell r="B326">
            <v>157019</v>
          </cell>
          <cell r="C326">
            <v>25709</v>
          </cell>
          <cell r="D326">
            <v>182728</v>
          </cell>
          <cell r="E326">
            <v>61575</v>
          </cell>
          <cell r="F326">
            <v>2668</v>
          </cell>
          <cell r="G326">
            <v>64243</v>
          </cell>
        </row>
        <row r="327">
          <cell r="B327">
            <v>166154</v>
          </cell>
          <cell r="C327">
            <v>54289</v>
          </cell>
          <cell r="D327">
            <v>220443</v>
          </cell>
          <cell r="E327">
            <v>64287</v>
          </cell>
          <cell r="F327">
            <v>6940</v>
          </cell>
          <cell r="G327">
            <v>71227</v>
          </cell>
        </row>
        <row r="328">
          <cell r="B328">
            <v>146519</v>
          </cell>
          <cell r="C328">
            <v>52962</v>
          </cell>
          <cell r="D328">
            <v>199481</v>
          </cell>
          <cell r="E328">
            <v>54481</v>
          </cell>
          <cell r="F328">
            <v>7609</v>
          </cell>
          <cell r="G328">
            <v>62090</v>
          </cell>
        </row>
        <row r="329">
          <cell r="B329">
            <v>110196</v>
          </cell>
          <cell r="C329">
            <v>23675</v>
          </cell>
          <cell r="D329">
            <v>133871</v>
          </cell>
          <cell r="E329">
            <v>43704</v>
          </cell>
          <cell r="F329">
            <v>3310</v>
          </cell>
          <cell r="G329">
            <v>47014</v>
          </cell>
        </row>
        <row r="330">
          <cell r="B330">
            <v>163456</v>
          </cell>
          <cell r="C330">
            <v>18410</v>
          </cell>
          <cell r="D330">
            <v>181866</v>
          </cell>
          <cell r="E330">
            <v>65403</v>
          </cell>
          <cell r="F330">
            <v>2579</v>
          </cell>
          <cell r="G330">
            <v>67982</v>
          </cell>
        </row>
        <row r="331">
          <cell r="B331">
            <v>157914</v>
          </cell>
          <cell r="C331">
            <v>17084</v>
          </cell>
          <cell r="D331">
            <v>174998</v>
          </cell>
          <cell r="E331">
            <v>60719</v>
          </cell>
          <cell r="F331">
            <v>2384</v>
          </cell>
          <cell r="G331">
            <v>63103</v>
          </cell>
        </row>
        <row r="332">
          <cell r="B332">
            <v>164624</v>
          </cell>
          <cell r="C332">
            <v>15710</v>
          </cell>
          <cell r="D332">
            <v>180334</v>
          </cell>
          <cell r="E332">
            <v>66643</v>
          </cell>
          <cell r="F332">
            <v>2288</v>
          </cell>
          <cell r="G332">
            <v>68931</v>
          </cell>
        </row>
        <row r="333">
          <cell r="B333">
            <v>178059</v>
          </cell>
          <cell r="C333">
            <v>28080</v>
          </cell>
          <cell r="D333">
            <v>206139</v>
          </cell>
          <cell r="E333">
            <v>66965</v>
          </cell>
          <cell r="F333">
            <v>4213</v>
          </cell>
          <cell r="G333">
            <v>71178</v>
          </cell>
        </row>
        <row r="334">
          <cell r="B334">
            <v>166659</v>
          </cell>
          <cell r="C334">
            <v>21475</v>
          </cell>
          <cell r="D334">
            <v>188134</v>
          </cell>
          <cell r="E334">
            <v>65509</v>
          </cell>
          <cell r="F334">
            <v>3082</v>
          </cell>
          <cell r="G334">
            <v>68591</v>
          </cell>
        </row>
        <row r="335">
          <cell r="B335">
            <v>209752</v>
          </cell>
          <cell r="C335">
            <v>31305</v>
          </cell>
          <cell r="D335">
            <v>241057</v>
          </cell>
          <cell r="E335">
            <v>81597</v>
          </cell>
          <cell r="F335">
            <v>4097</v>
          </cell>
          <cell r="G335">
            <v>85694</v>
          </cell>
        </row>
        <row r="336">
          <cell r="B336">
            <v>154014</v>
          </cell>
          <cell r="C336">
            <v>27810</v>
          </cell>
          <cell r="D336">
            <v>181824</v>
          </cell>
          <cell r="E336">
            <v>62675</v>
          </cell>
          <cell r="F336">
            <v>4150</v>
          </cell>
          <cell r="G336">
            <v>66825</v>
          </cell>
        </row>
        <row r="337">
          <cell r="B337">
            <v>171012</v>
          </cell>
          <cell r="C337">
            <v>29324</v>
          </cell>
          <cell r="D337">
            <v>200336</v>
          </cell>
          <cell r="E337">
            <v>72119</v>
          </cell>
          <cell r="F337">
            <v>4994</v>
          </cell>
          <cell r="G337">
            <v>77113</v>
          </cell>
        </row>
        <row r="338">
          <cell r="B338">
            <v>151598</v>
          </cell>
          <cell r="C338">
            <v>22262</v>
          </cell>
          <cell r="D338">
            <v>173860</v>
          </cell>
          <cell r="E338">
            <v>61554</v>
          </cell>
          <cell r="F338">
            <v>3251</v>
          </cell>
          <cell r="G338">
            <v>64805</v>
          </cell>
        </row>
        <row r="339">
          <cell r="B339">
            <v>145934</v>
          </cell>
          <cell r="C339">
            <v>24785</v>
          </cell>
          <cell r="D339">
            <v>170719</v>
          </cell>
          <cell r="E339">
            <v>62587</v>
          </cell>
          <cell r="F339">
            <v>3698</v>
          </cell>
          <cell r="G339">
            <v>66285</v>
          </cell>
        </row>
        <row r="340">
          <cell r="B340">
            <v>136029</v>
          </cell>
          <cell r="C340">
            <v>21490</v>
          </cell>
          <cell r="D340">
            <v>157519</v>
          </cell>
          <cell r="E340">
            <v>53702</v>
          </cell>
          <cell r="F340">
            <v>3278</v>
          </cell>
          <cell r="G340">
            <v>56980</v>
          </cell>
        </row>
        <row r="341">
          <cell r="B341">
            <v>122474</v>
          </cell>
          <cell r="C341">
            <v>26260</v>
          </cell>
          <cell r="D341">
            <v>148734</v>
          </cell>
          <cell r="E341">
            <v>50152</v>
          </cell>
          <cell r="F341">
            <v>4905</v>
          </cell>
          <cell r="G341">
            <v>55057</v>
          </cell>
        </row>
        <row r="342">
          <cell r="B342">
            <v>153653</v>
          </cell>
          <cell r="C342">
            <v>26890</v>
          </cell>
          <cell r="D342">
            <v>180543</v>
          </cell>
          <cell r="E342">
            <v>63696</v>
          </cell>
          <cell r="F342">
            <v>3806</v>
          </cell>
          <cell r="G342">
            <v>67502</v>
          </cell>
        </row>
        <row r="343">
          <cell r="B343">
            <v>143178</v>
          </cell>
          <cell r="C343">
            <v>39878</v>
          </cell>
          <cell r="D343">
            <v>183056</v>
          </cell>
          <cell r="E343">
            <v>57784</v>
          </cell>
          <cell r="F343">
            <v>4661</v>
          </cell>
          <cell r="G343">
            <v>62445</v>
          </cell>
        </row>
        <row r="344">
          <cell r="B344">
            <v>158309</v>
          </cell>
          <cell r="C344">
            <v>40775</v>
          </cell>
          <cell r="D344">
            <v>199084</v>
          </cell>
          <cell r="E344">
            <v>66608</v>
          </cell>
          <cell r="F344">
            <v>4424</v>
          </cell>
          <cell r="G344">
            <v>71032</v>
          </cell>
        </row>
        <row r="345">
          <cell r="B345">
            <v>152623</v>
          </cell>
          <cell r="C345">
            <v>20466</v>
          </cell>
          <cell r="D345">
            <v>173089</v>
          </cell>
          <cell r="E345">
            <v>60079</v>
          </cell>
          <cell r="F345">
            <v>2851</v>
          </cell>
          <cell r="G345">
            <v>62930</v>
          </cell>
        </row>
        <row r="346">
          <cell r="B346">
            <v>187244</v>
          </cell>
          <cell r="C346">
            <v>53519</v>
          </cell>
          <cell r="D346">
            <v>240763</v>
          </cell>
          <cell r="E346">
            <v>73295</v>
          </cell>
          <cell r="F346">
            <v>4924</v>
          </cell>
          <cell r="G346">
            <v>78219</v>
          </cell>
        </row>
        <row r="347">
          <cell r="B347">
            <v>200847</v>
          </cell>
          <cell r="C347">
            <v>159596</v>
          </cell>
          <cell r="D347">
            <v>360443</v>
          </cell>
          <cell r="E347">
            <v>83495</v>
          </cell>
          <cell r="F347">
            <v>6755</v>
          </cell>
          <cell r="G347">
            <v>90250</v>
          </cell>
        </row>
        <row r="348">
          <cell r="B348">
            <v>135037</v>
          </cell>
          <cell r="C348">
            <v>188890</v>
          </cell>
          <cell r="D348">
            <v>323927</v>
          </cell>
          <cell r="E348">
            <v>55454</v>
          </cell>
          <cell r="F348">
            <v>9227</v>
          </cell>
          <cell r="G348">
            <v>64681</v>
          </cell>
        </row>
        <row r="349">
          <cell r="B349">
            <v>171139</v>
          </cell>
          <cell r="C349">
            <v>163194</v>
          </cell>
          <cell r="D349">
            <v>334333</v>
          </cell>
          <cell r="E349">
            <v>69046</v>
          </cell>
          <cell r="F349">
            <v>9930</v>
          </cell>
          <cell r="G349">
            <v>78976</v>
          </cell>
        </row>
        <row r="350">
          <cell r="B350">
            <v>159250</v>
          </cell>
          <cell r="C350">
            <v>71699</v>
          </cell>
          <cell r="D350">
            <v>230949</v>
          </cell>
          <cell r="E350">
            <v>62279</v>
          </cell>
          <cell r="F350">
            <v>6315</v>
          </cell>
          <cell r="G350">
            <v>68594</v>
          </cell>
        </row>
        <row r="351">
          <cell r="B351">
            <v>145403</v>
          </cell>
          <cell r="C351">
            <v>75730</v>
          </cell>
          <cell r="D351">
            <v>221133</v>
          </cell>
          <cell r="E351">
            <v>58463</v>
          </cell>
          <cell r="F351">
            <v>6000</v>
          </cell>
          <cell r="G351">
            <v>64463</v>
          </cell>
        </row>
        <row r="352">
          <cell r="B352">
            <v>141334</v>
          </cell>
          <cell r="C352">
            <v>124057</v>
          </cell>
          <cell r="D352">
            <v>265391</v>
          </cell>
          <cell r="E352">
            <v>55347</v>
          </cell>
          <cell r="F352">
            <v>7212</v>
          </cell>
          <cell r="G352">
            <v>62559</v>
          </cell>
        </row>
        <row r="353">
          <cell r="B353">
            <v>131520</v>
          </cell>
          <cell r="C353">
            <v>71389</v>
          </cell>
          <cell r="D353">
            <v>202909</v>
          </cell>
          <cell r="E353">
            <v>53116</v>
          </cell>
          <cell r="F353">
            <v>5112</v>
          </cell>
          <cell r="G353">
            <v>58228</v>
          </cell>
        </row>
        <row r="354">
          <cell r="B354">
            <v>154242</v>
          </cell>
          <cell r="C354">
            <v>68131</v>
          </cell>
          <cell r="D354">
            <v>222373</v>
          </cell>
          <cell r="E354">
            <v>57858</v>
          </cell>
          <cell r="F354">
            <v>5342</v>
          </cell>
          <cell r="G354">
            <v>63200</v>
          </cell>
        </row>
        <row r="355">
          <cell r="B355">
            <v>167300</v>
          </cell>
          <cell r="C355">
            <v>58208</v>
          </cell>
          <cell r="D355">
            <v>225508</v>
          </cell>
          <cell r="E355">
            <v>63977</v>
          </cell>
          <cell r="F355">
            <v>4178</v>
          </cell>
          <cell r="G355">
            <v>68155</v>
          </cell>
        </row>
        <row r="356">
          <cell r="B356">
            <v>180689</v>
          </cell>
          <cell r="C356">
            <v>54877</v>
          </cell>
          <cell r="D356">
            <v>235566</v>
          </cell>
          <cell r="E356">
            <v>69263</v>
          </cell>
          <cell r="F356">
            <v>4378</v>
          </cell>
          <cell r="G356">
            <v>73641</v>
          </cell>
        </row>
        <row r="357">
          <cell r="B357">
            <v>148011</v>
          </cell>
          <cell r="C357">
            <v>66390</v>
          </cell>
          <cell r="D357">
            <v>214401</v>
          </cell>
          <cell r="E357">
            <v>55507</v>
          </cell>
          <cell r="F357">
            <v>4006</v>
          </cell>
          <cell r="G357">
            <v>59513</v>
          </cell>
        </row>
        <row r="358">
          <cell r="B358">
            <v>163486</v>
          </cell>
          <cell r="C358">
            <v>93078</v>
          </cell>
          <cell r="D358">
            <v>256564</v>
          </cell>
          <cell r="E358">
            <v>66186</v>
          </cell>
          <cell r="F358">
            <v>5004</v>
          </cell>
          <cell r="G358">
            <v>71190</v>
          </cell>
        </row>
        <row r="359">
          <cell r="B359">
            <v>191453</v>
          </cell>
          <cell r="C359">
            <v>112056</v>
          </cell>
          <cell r="D359">
            <v>303509</v>
          </cell>
          <cell r="E359">
            <v>77359</v>
          </cell>
          <cell r="F359">
            <v>6647</v>
          </cell>
          <cell r="G359">
            <v>84006</v>
          </cell>
        </row>
        <row r="360">
          <cell r="B360">
            <v>149513</v>
          </cell>
          <cell r="C360">
            <v>97519</v>
          </cell>
          <cell r="D360">
            <v>247032</v>
          </cell>
          <cell r="E360">
            <v>56095</v>
          </cell>
          <cell r="F360">
            <v>4399</v>
          </cell>
          <cell r="G360">
            <v>60494</v>
          </cell>
        </row>
        <row r="361">
          <cell r="B361">
            <v>185748</v>
          </cell>
          <cell r="C361">
            <v>127887</v>
          </cell>
          <cell r="D361">
            <v>313635</v>
          </cell>
          <cell r="E361">
            <v>64463</v>
          </cell>
          <cell r="F361">
            <v>6359</v>
          </cell>
          <cell r="G361">
            <v>70822</v>
          </cell>
        </row>
        <row r="362">
          <cell r="B362">
            <v>155062</v>
          </cell>
          <cell r="C362">
            <v>111041</v>
          </cell>
          <cell r="D362">
            <v>266103</v>
          </cell>
          <cell r="E362">
            <v>56661</v>
          </cell>
          <cell r="F362">
            <v>6063</v>
          </cell>
          <cell r="G362">
            <v>62724</v>
          </cell>
        </row>
        <row r="363">
          <cell r="B363">
            <v>145408</v>
          </cell>
          <cell r="C363">
            <v>225149</v>
          </cell>
          <cell r="D363">
            <v>370557</v>
          </cell>
          <cell r="E363">
            <v>55982</v>
          </cell>
          <cell r="F363">
            <v>8355</v>
          </cell>
          <cell r="G363">
            <v>64337</v>
          </cell>
        </row>
        <row r="364">
          <cell r="B364">
            <v>141626</v>
          </cell>
          <cell r="C364">
            <v>291859</v>
          </cell>
          <cell r="D364">
            <v>433485</v>
          </cell>
          <cell r="E364">
            <v>52929</v>
          </cell>
          <cell r="F364">
            <v>10140</v>
          </cell>
          <cell r="G364">
            <v>63069</v>
          </cell>
        </row>
        <row r="365">
          <cell r="B365">
            <v>130428</v>
          </cell>
          <cell r="C365">
            <v>286308</v>
          </cell>
          <cell r="D365">
            <v>416736</v>
          </cell>
          <cell r="E365">
            <v>49316</v>
          </cell>
          <cell r="F365">
            <v>8403</v>
          </cell>
          <cell r="G365">
            <v>57719</v>
          </cell>
        </row>
        <row r="366">
          <cell r="B366">
            <v>142366</v>
          </cell>
          <cell r="C366">
            <v>155174</v>
          </cell>
          <cell r="D366">
            <v>297540</v>
          </cell>
          <cell r="E366">
            <v>52345</v>
          </cell>
          <cell r="F366">
            <v>6366</v>
          </cell>
          <cell r="G366">
            <v>58711</v>
          </cell>
        </row>
        <row r="367">
          <cell r="B367">
            <v>177303</v>
          </cell>
          <cell r="C367">
            <v>125017</v>
          </cell>
          <cell r="D367">
            <v>302320</v>
          </cell>
          <cell r="E367">
            <v>60994</v>
          </cell>
          <cell r="F367">
            <v>5426</v>
          </cell>
          <cell r="G367">
            <v>66420</v>
          </cell>
        </row>
        <row r="368">
          <cell r="B368">
            <v>178770</v>
          </cell>
          <cell r="C368">
            <v>144007</v>
          </cell>
          <cell r="D368">
            <v>322777</v>
          </cell>
          <cell r="E368">
            <v>55178</v>
          </cell>
          <cell r="F368">
            <v>6557</v>
          </cell>
          <cell r="G368">
            <v>61735</v>
          </cell>
        </row>
        <row r="369">
          <cell r="B369">
            <v>173486</v>
          </cell>
          <cell r="C369">
            <v>119945</v>
          </cell>
          <cell r="D369">
            <v>293431</v>
          </cell>
          <cell r="E369">
            <v>52593</v>
          </cell>
          <cell r="F369">
            <v>6572</v>
          </cell>
          <cell r="G369">
            <v>59165</v>
          </cell>
        </row>
        <row r="370">
          <cell r="B370">
            <v>194354</v>
          </cell>
          <cell r="C370">
            <v>143699</v>
          </cell>
          <cell r="D370">
            <v>338053</v>
          </cell>
          <cell r="E370">
            <v>70234</v>
          </cell>
          <cell r="F370">
            <v>7128</v>
          </cell>
          <cell r="G370">
            <v>77362</v>
          </cell>
        </row>
        <row r="371">
          <cell r="B371">
            <v>185198</v>
          </cell>
          <cell r="C371">
            <v>143144</v>
          </cell>
          <cell r="D371">
            <v>328342</v>
          </cell>
          <cell r="E371">
            <v>63460</v>
          </cell>
          <cell r="F371">
            <v>7843</v>
          </cell>
          <cell r="G371">
            <v>71303</v>
          </cell>
        </row>
        <row r="372">
          <cell r="B372">
            <v>197980</v>
          </cell>
          <cell r="C372">
            <v>119075</v>
          </cell>
          <cell r="D372">
            <v>317055</v>
          </cell>
          <cell r="E372">
            <v>67332</v>
          </cell>
          <cell r="F372">
            <v>5963</v>
          </cell>
          <cell r="G372">
            <v>73295</v>
          </cell>
        </row>
        <row r="373">
          <cell r="B373">
            <v>184940</v>
          </cell>
          <cell r="C373">
            <v>133206</v>
          </cell>
          <cell r="D373">
            <v>318146</v>
          </cell>
          <cell r="E373">
            <v>66467</v>
          </cell>
          <cell r="F373">
            <v>7230</v>
          </cell>
          <cell r="G373">
            <v>73697</v>
          </cell>
        </row>
        <row r="374">
          <cell r="B374">
            <v>165425</v>
          </cell>
          <cell r="C374">
            <v>154127</v>
          </cell>
          <cell r="D374">
            <v>319552</v>
          </cell>
          <cell r="E374">
            <v>60113</v>
          </cell>
          <cell r="F374">
            <v>7206</v>
          </cell>
          <cell r="G374">
            <v>67319</v>
          </cell>
        </row>
        <row r="375">
          <cell r="B375">
            <v>143823</v>
          </cell>
          <cell r="C375">
            <v>117435</v>
          </cell>
          <cell r="D375">
            <v>261258</v>
          </cell>
          <cell r="E375">
            <v>54298</v>
          </cell>
          <cell r="F375">
            <v>7177</v>
          </cell>
          <cell r="G375">
            <v>61475</v>
          </cell>
        </row>
        <row r="376">
          <cell r="B376">
            <v>144676</v>
          </cell>
          <cell r="C376">
            <v>87712</v>
          </cell>
          <cell r="D376">
            <v>232388</v>
          </cell>
          <cell r="E376">
            <v>52490</v>
          </cell>
          <cell r="F376">
            <v>6419</v>
          </cell>
          <cell r="G376">
            <v>58909</v>
          </cell>
        </row>
        <row r="377">
          <cell r="B377">
            <v>156522</v>
          </cell>
          <cell r="C377">
            <v>98102</v>
          </cell>
          <cell r="D377">
            <v>254624</v>
          </cell>
          <cell r="E377">
            <v>57359</v>
          </cell>
          <cell r="F377">
            <v>5766</v>
          </cell>
          <cell r="G377">
            <v>63125</v>
          </cell>
        </row>
        <row r="378">
          <cell r="B378">
            <v>190308</v>
          </cell>
          <cell r="C378">
            <v>115051</v>
          </cell>
          <cell r="D378">
            <v>305359</v>
          </cell>
          <cell r="E378">
            <v>67563</v>
          </cell>
          <cell r="F378">
            <v>7026</v>
          </cell>
          <cell r="G378">
            <v>74589</v>
          </cell>
        </row>
        <row r="379">
          <cell r="B379">
            <v>175875</v>
          </cell>
          <cell r="C379">
            <v>138210</v>
          </cell>
          <cell r="D379">
            <v>314085</v>
          </cell>
          <cell r="E379">
            <v>64657</v>
          </cell>
          <cell r="F379">
            <v>7897</v>
          </cell>
          <cell r="G379">
            <v>72554</v>
          </cell>
        </row>
        <row r="380">
          <cell r="B380">
            <v>187332</v>
          </cell>
          <cell r="C380">
            <v>121453</v>
          </cell>
          <cell r="D380">
            <v>308785</v>
          </cell>
          <cell r="E380">
            <v>66840</v>
          </cell>
          <cell r="F380">
            <v>8297</v>
          </cell>
          <cell r="G380">
            <v>75137</v>
          </cell>
        </row>
        <row r="381">
          <cell r="B381">
            <v>208955</v>
          </cell>
          <cell r="C381">
            <v>105368</v>
          </cell>
          <cell r="D381">
            <v>314323</v>
          </cell>
          <cell r="E381">
            <v>77973</v>
          </cell>
          <cell r="F381">
            <v>6784</v>
          </cell>
          <cell r="G381">
            <v>84757</v>
          </cell>
        </row>
        <row r="382">
          <cell r="B382">
            <v>193523</v>
          </cell>
          <cell r="C382">
            <v>82733</v>
          </cell>
          <cell r="D382">
            <v>276256</v>
          </cell>
          <cell r="E382">
            <v>77070</v>
          </cell>
          <cell r="F382">
            <v>5161</v>
          </cell>
          <cell r="G382">
            <v>82231</v>
          </cell>
        </row>
        <row r="383">
          <cell r="B383">
            <v>209995</v>
          </cell>
          <cell r="C383">
            <v>78149</v>
          </cell>
          <cell r="D383">
            <v>288144</v>
          </cell>
          <cell r="E383">
            <v>76386</v>
          </cell>
          <cell r="F383">
            <v>4123</v>
          </cell>
          <cell r="G383">
            <v>80509</v>
          </cell>
        </row>
      </sheetData>
      <sheetData sheetId="9"/>
      <sheetData sheetId="10">
        <row r="306">
          <cell r="B306">
            <v>87186</v>
          </cell>
          <cell r="C306">
            <v>18695</v>
          </cell>
          <cell r="D306">
            <v>1473</v>
          </cell>
          <cell r="E306">
            <v>3551</v>
          </cell>
          <cell r="F306">
            <v>2812</v>
          </cell>
          <cell r="G306">
            <v>9051</v>
          </cell>
          <cell r="H306">
            <v>5016</v>
          </cell>
          <cell r="I306">
            <v>32743</v>
          </cell>
          <cell r="J306">
            <v>160527</v>
          </cell>
          <cell r="M306">
            <v>32630</v>
          </cell>
          <cell r="N306">
            <v>5895</v>
          </cell>
          <cell r="O306">
            <v>461</v>
          </cell>
          <cell r="P306">
            <v>785</v>
          </cell>
          <cell r="Q306">
            <v>763</v>
          </cell>
          <cell r="R306">
            <v>2646</v>
          </cell>
          <cell r="S306">
            <v>1237</v>
          </cell>
          <cell r="T306">
            <v>9118</v>
          </cell>
          <cell r="U306">
            <v>53535</v>
          </cell>
        </row>
        <row r="307">
          <cell r="B307">
            <v>117266</v>
          </cell>
          <cell r="C307">
            <v>38742</v>
          </cell>
          <cell r="D307">
            <v>2401</v>
          </cell>
          <cell r="E307">
            <v>3680</v>
          </cell>
          <cell r="F307">
            <v>3317</v>
          </cell>
          <cell r="G307">
            <v>9802</v>
          </cell>
          <cell r="H307">
            <v>5572</v>
          </cell>
          <cell r="I307">
            <v>33705</v>
          </cell>
          <cell r="J307">
            <v>214485</v>
          </cell>
          <cell r="M307">
            <v>42627</v>
          </cell>
          <cell r="N307">
            <v>8733</v>
          </cell>
          <cell r="O307">
            <v>776</v>
          </cell>
          <cell r="P307">
            <v>1062</v>
          </cell>
          <cell r="Q307">
            <v>961</v>
          </cell>
          <cell r="R307">
            <v>3265</v>
          </cell>
          <cell r="S307">
            <v>1163</v>
          </cell>
          <cell r="T307">
            <v>9483</v>
          </cell>
          <cell r="U307">
            <v>68070</v>
          </cell>
        </row>
        <row r="308">
          <cell r="B308">
            <v>116625</v>
          </cell>
          <cell r="C308">
            <v>37563</v>
          </cell>
          <cell r="D308">
            <v>3479</v>
          </cell>
          <cell r="E308">
            <v>5290</v>
          </cell>
          <cell r="F308">
            <v>4046</v>
          </cell>
          <cell r="G308">
            <v>8657</v>
          </cell>
          <cell r="H308">
            <v>4952</v>
          </cell>
          <cell r="I308">
            <v>36711</v>
          </cell>
          <cell r="J308">
            <v>217323</v>
          </cell>
          <cell r="M308">
            <v>41866</v>
          </cell>
          <cell r="N308">
            <v>8662</v>
          </cell>
          <cell r="O308">
            <v>895</v>
          </cell>
          <cell r="P308">
            <v>1101</v>
          </cell>
          <cell r="Q308">
            <v>1049</v>
          </cell>
          <cell r="R308">
            <v>2653</v>
          </cell>
          <cell r="S308">
            <v>1631</v>
          </cell>
          <cell r="T308">
            <v>11208</v>
          </cell>
          <cell r="U308">
            <v>69065</v>
          </cell>
        </row>
        <row r="309">
          <cell r="B309">
            <v>103703.97999999972</v>
          </cell>
          <cell r="C309">
            <v>15642.91000000002</v>
          </cell>
          <cell r="D309">
            <v>1395.7299999999989</v>
          </cell>
          <cell r="E309">
            <v>2376.4399999999991</v>
          </cell>
          <cell r="F309">
            <v>3725.6100000000019</v>
          </cell>
          <cell r="G309">
            <v>11491.439999999995</v>
          </cell>
          <cell r="H309">
            <v>6241.4900000000071</v>
          </cell>
          <cell r="I309">
            <v>34787.69999999908</v>
          </cell>
          <cell r="J309">
            <v>179365.29999999882</v>
          </cell>
          <cell r="M309">
            <v>36174.716298200023</v>
          </cell>
          <cell r="N309">
            <v>5539.7269764000021</v>
          </cell>
          <cell r="O309">
            <v>491.40907249999998</v>
          </cell>
          <cell r="P309">
            <v>756.41828619999978</v>
          </cell>
          <cell r="Q309">
            <v>994.21498389999954</v>
          </cell>
          <cell r="R309">
            <v>3525.9520874</v>
          </cell>
          <cell r="S309">
            <v>1430.2751758000004</v>
          </cell>
          <cell r="T309">
            <v>9709.5658318999704</v>
          </cell>
          <cell r="U309">
            <v>58622.278712299994</v>
          </cell>
        </row>
        <row r="310">
          <cell r="B310">
            <v>113972.35</v>
          </cell>
          <cell r="C310">
            <v>21010.799999999999</v>
          </cell>
          <cell r="D310">
            <v>2400.35</v>
          </cell>
          <cell r="E310">
            <v>6110.71</v>
          </cell>
          <cell r="F310">
            <v>5362.61</v>
          </cell>
          <cell r="G310">
            <v>11731.05</v>
          </cell>
          <cell r="H310">
            <v>6458.57</v>
          </cell>
          <cell r="I310">
            <v>40292.530000000028</v>
          </cell>
          <cell r="J310">
            <v>207338.97</v>
          </cell>
          <cell r="M310">
            <v>42784.72</v>
          </cell>
          <cell r="N310">
            <v>7868.27</v>
          </cell>
          <cell r="O310">
            <v>745.21</v>
          </cell>
          <cell r="P310">
            <v>1382.57</v>
          </cell>
          <cell r="Q310">
            <v>1537.18</v>
          </cell>
          <cell r="R310">
            <v>3756.53</v>
          </cell>
          <cell r="S310">
            <v>1523.83</v>
          </cell>
          <cell r="T310">
            <v>11973.019999999997</v>
          </cell>
          <cell r="U310">
            <v>71571.33</v>
          </cell>
        </row>
        <row r="311">
          <cell r="B311">
            <v>93019.15</v>
          </cell>
          <cell r="C311">
            <v>13961.37</v>
          </cell>
          <cell r="D311">
            <v>1793.87</v>
          </cell>
          <cell r="E311">
            <v>5146.57</v>
          </cell>
          <cell r="F311">
            <v>3900.58</v>
          </cell>
          <cell r="G311">
            <v>9983.86</v>
          </cell>
          <cell r="H311">
            <v>4865.3500000000004</v>
          </cell>
          <cell r="I311">
            <v>35376.359999999986</v>
          </cell>
          <cell r="J311">
            <v>168047.11</v>
          </cell>
          <cell r="M311">
            <v>36771.81</v>
          </cell>
          <cell r="N311">
            <v>5587.88</v>
          </cell>
          <cell r="O311">
            <v>700.8</v>
          </cell>
          <cell r="P311">
            <v>1168.52</v>
          </cell>
          <cell r="Q311">
            <v>1156.8399999999999</v>
          </cell>
          <cell r="R311">
            <v>3187.43</v>
          </cell>
          <cell r="S311">
            <v>1333.54</v>
          </cell>
          <cell r="T311">
            <v>11131.180000000008</v>
          </cell>
          <cell r="U311">
            <v>61038</v>
          </cell>
        </row>
        <row r="312">
          <cell r="B312">
            <v>94474.37</v>
          </cell>
          <cell r="C312">
            <v>18543.18</v>
          </cell>
          <cell r="D312">
            <v>2343.9499999999998</v>
          </cell>
          <cell r="E312">
            <v>2964.08</v>
          </cell>
          <cell r="F312">
            <v>3949.21</v>
          </cell>
          <cell r="G312">
            <v>12760.06</v>
          </cell>
          <cell r="H312">
            <v>6500.91</v>
          </cell>
          <cell r="I312">
            <v>37192.329999999987</v>
          </cell>
          <cell r="J312">
            <v>178728.09</v>
          </cell>
          <cell r="M312">
            <v>35498.910000000003</v>
          </cell>
          <cell r="N312">
            <v>7532</v>
          </cell>
          <cell r="O312">
            <v>742.35</v>
          </cell>
          <cell r="P312">
            <v>847.69</v>
          </cell>
          <cell r="Q312">
            <v>1128.8499999999999</v>
          </cell>
          <cell r="R312">
            <v>3568.45</v>
          </cell>
          <cell r="S312">
            <v>1489.62</v>
          </cell>
          <cell r="T312">
            <v>10435.129999999997</v>
          </cell>
          <cell r="U312">
            <v>61243</v>
          </cell>
        </row>
        <row r="313">
          <cell r="B313">
            <v>111665.77</v>
          </cell>
          <cell r="C313">
            <v>15408.9</v>
          </cell>
          <cell r="D313">
            <v>2415.91</v>
          </cell>
          <cell r="E313">
            <v>3934.67</v>
          </cell>
          <cell r="F313">
            <v>3027.04</v>
          </cell>
          <cell r="G313">
            <v>9411.8700000000008</v>
          </cell>
          <cell r="H313">
            <v>5765.22</v>
          </cell>
          <cell r="I313">
            <v>39371.239999999991</v>
          </cell>
          <cell r="J313">
            <v>191000.62</v>
          </cell>
          <cell r="M313">
            <v>42744.22</v>
          </cell>
          <cell r="N313">
            <v>6131.85</v>
          </cell>
          <cell r="O313">
            <v>739.97</v>
          </cell>
          <cell r="P313">
            <v>1016.33</v>
          </cell>
          <cell r="Q313">
            <v>988.13</v>
          </cell>
          <cell r="R313">
            <v>3494.21</v>
          </cell>
          <cell r="S313">
            <v>1606.45</v>
          </cell>
          <cell r="T313">
            <v>11865.110000000008</v>
          </cell>
          <cell r="U313">
            <v>68586.27</v>
          </cell>
        </row>
        <row r="314">
          <cell r="B314">
            <v>111537.88</v>
          </cell>
          <cell r="C314">
            <v>22152.42</v>
          </cell>
          <cell r="D314">
            <v>1519.04</v>
          </cell>
          <cell r="E314">
            <v>3105.77</v>
          </cell>
          <cell r="F314">
            <v>2589.77</v>
          </cell>
          <cell r="G314">
            <v>9319.92</v>
          </cell>
          <cell r="H314">
            <v>5790.81</v>
          </cell>
          <cell r="I314">
            <v>34369.150000000023</v>
          </cell>
          <cell r="J314">
            <v>190384.76</v>
          </cell>
          <cell r="M314">
            <v>41943.29</v>
          </cell>
          <cell r="N314">
            <v>7058.87</v>
          </cell>
          <cell r="O314">
            <v>524.30999999999995</v>
          </cell>
          <cell r="P314">
            <v>913.42</v>
          </cell>
          <cell r="Q314">
            <v>746.87</v>
          </cell>
          <cell r="R314">
            <v>3525.7</v>
          </cell>
          <cell r="S314">
            <v>1630.16</v>
          </cell>
          <cell r="T314">
            <v>10799.980000000003</v>
          </cell>
          <cell r="U314">
            <v>67142.600000000006</v>
          </cell>
        </row>
        <row r="315">
          <cell r="B315">
            <v>88619.27</v>
          </cell>
          <cell r="C315">
            <v>20055.25</v>
          </cell>
          <cell r="D315">
            <v>1590.26</v>
          </cell>
          <cell r="E315">
            <v>2582.64</v>
          </cell>
          <cell r="F315">
            <v>1881.73</v>
          </cell>
          <cell r="G315">
            <v>8583.07</v>
          </cell>
          <cell r="H315">
            <v>4696</v>
          </cell>
          <cell r="I315">
            <v>28862.309999999998</v>
          </cell>
          <cell r="J315">
            <v>156870.53</v>
          </cell>
          <cell r="M315">
            <v>33636.6</v>
          </cell>
          <cell r="N315">
            <v>5706.22</v>
          </cell>
          <cell r="O315">
            <v>463.36</v>
          </cell>
          <cell r="P315">
            <v>756.44</v>
          </cell>
          <cell r="Q315">
            <v>553.05999999999995</v>
          </cell>
          <cell r="R315">
            <v>2548.54</v>
          </cell>
          <cell r="S315">
            <v>1152.5999999999999</v>
          </cell>
          <cell r="T315">
            <v>7735.0299999999988</v>
          </cell>
          <cell r="U315">
            <v>52551.85</v>
          </cell>
        </row>
        <row r="316">
          <cell r="B316">
            <v>103935.67000000016</v>
          </cell>
          <cell r="C316">
            <v>21480.169999999984</v>
          </cell>
          <cell r="D316">
            <v>1409.8899999999994</v>
          </cell>
          <cell r="E316">
            <v>2273.7800000000134</v>
          </cell>
          <cell r="F316">
            <v>1905.5799999999945</v>
          </cell>
          <cell r="G316">
            <v>6702.0800000000163</v>
          </cell>
          <cell r="H316">
            <v>4860.3299999999945</v>
          </cell>
          <cell r="I316">
            <v>29636.470000000991</v>
          </cell>
          <cell r="J316">
            <v>172203.97000000114</v>
          </cell>
          <cell r="M316">
            <v>36392.793701800052</v>
          </cell>
          <cell r="N316">
            <v>5622.2830236000154</v>
          </cell>
          <cell r="O316">
            <v>491.40092750000076</v>
          </cell>
          <cell r="P316">
            <v>638.04171379999934</v>
          </cell>
          <cell r="Q316">
            <v>532.65501609999956</v>
          </cell>
          <cell r="R316">
            <v>2369.2479125999962</v>
          </cell>
          <cell r="S316">
            <v>1067.2848242</v>
          </cell>
          <cell r="T316">
            <v>8448.6041681000206</v>
          </cell>
          <cell r="U316">
            <v>55562.311287700082</v>
          </cell>
        </row>
        <row r="317">
          <cell r="B317">
            <v>91130.76</v>
          </cell>
          <cell r="C317">
            <v>26445.19</v>
          </cell>
          <cell r="D317">
            <v>2162.59</v>
          </cell>
          <cell r="E317">
            <v>3646.19</v>
          </cell>
          <cell r="F317">
            <v>2177.19</v>
          </cell>
          <cell r="G317">
            <v>9190.44</v>
          </cell>
          <cell r="H317">
            <v>3584.49</v>
          </cell>
          <cell r="I317">
            <v>27911.72000000003</v>
          </cell>
          <cell r="J317">
            <v>166248.57</v>
          </cell>
          <cell r="M317">
            <v>31766.34</v>
          </cell>
          <cell r="N317">
            <v>6172.49</v>
          </cell>
          <cell r="O317">
            <v>598.79999999999995</v>
          </cell>
          <cell r="P317">
            <v>947.38</v>
          </cell>
          <cell r="Q317">
            <v>607.91999999999996</v>
          </cell>
          <cell r="R317">
            <v>2671.27</v>
          </cell>
          <cell r="S317">
            <v>880.24</v>
          </cell>
          <cell r="T317">
            <v>7176.2400000000052</v>
          </cell>
          <cell r="U317">
            <v>50820.68</v>
          </cell>
        </row>
        <row r="318">
          <cell r="B318">
            <v>104022.14</v>
          </cell>
          <cell r="C318">
            <v>11608.96</v>
          </cell>
          <cell r="D318">
            <v>1796.72</v>
          </cell>
          <cell r="E318">
            <v>4726.08</v>
          </cell>
          <cell r="F318">
            <v>2643.04</v>
          </cell>
          <cell r="G318">
            <v>7742.95</v>
          </cell>
          <cell r="H318">
            <v>4257.46</v>
          </cell>
          <cell r="I318">
            <v>31266.709999999992</v>
          </cell>
          <cell r="J318">
            <v>168064.06</v>
          </cell>
          <cell r="M318">
            <v>35036.480000000003</v>
          </cell>
          <cell r="N318">
            <v>4666.04</v>
          </cell>
          <cell r="O318">
            <v>484.24</v>
          </cell>
          <cell r="P318">
            <v>836.35</v>
          </cell>
          <cell r="Q318">
            <v>771.54</v>
          </cell>
          <cell r="R318">
            <v>2401.21</v>
          </cell>
          <cell r="S318">
            <v>1155.21</v>
          </cell>
          <cell r="T318">
            <v>8851.07</v>
          </cell>
          <cell r="U318">
            <v>54202.14</v>
          </cell>
        </row>
        <row r="319">
          <cell r="B319">
            <v>115858.83</v>
          </cell>
          <cell r="C319">
            <v>14937.52</v>
          </cell>
          <cell r="D319">
            <v>1703.25</v>
          </cell>
          <cell r="E319">
            <v>3964.15</v>
          </cell>
          <cell r="F319">
            <v>2615.66</v>
          </cell>
          <cell r="G319">
            <v>9656.33</v>
          </cell>
          <cell r="H319">
            <v>6547.62</v>
          </cell>
          <cell r="I319">
            <v>36240.19</v>
          </cell>
          <cell r="J319">
            <v>191523.55</v>
          </cell>
          <cell r="M319">
            <v>41177.19</v>
          </cell>
          <cell r="N319">
            <v>5869.26</v>
          </cell>
          <cell r="O319">
            <v>537.84</v>
          </cell>
          <cell r="P319">
            <v>1016.5</v>
          </cell>
          <cell r="Q319">
            <v>813.58</v>
          </cell>
          <cell r="R319">
            <v>2951.62</v>
          </cell>
          <cell r="S319">
            <v>1577.77</v>
          </cell>
          <cell r="T319">
            <v>10059.829999999994</v>
          </cell>
          <cell r="U319">
            <v>64003.59</v>
          </cell>
        </row>
        <row r="320">
          <cell r="B320">
            <v>104193.91</v>
          </cell>
          <cell r="C320">
            <v>17333.25</v>
          </cell>
          <cell r="D320">
            <v>3556.91</v>
          </cell>
          <cell r="E320">
            <v>3524.74</v>
          </cell>
          <cell r="F320">
            <v>3800.99</v>
          </cell>
          <cell r="G320">
            <v>12901.28</v>
          </cell>
          <cell r="H320">
            <v>9660.4699999999993</v>
          </cell>
          <cell r="I320">
            <v>33411.429999999993</v>
          </cell>
          <cell r="J320">
            <v>188382.98</v>
          </cell>
          <cell r="M320">
            <v>41151.51</v>
          </cell>
          <cell r="N320">
            <v>7098.95</v>
          </cell>
          <cell r="O320">
            <v>945.64</v>
          </cell>
          <cell r="P320">
            <v>712.45</v>
          </cell>
          <cell r="Q320">
            <v>976.3</v>
          </cell>
          <cell r="R320">
            <v>4257.1000000000004</v>
          </cell>
          <cell r="S320">
            <v>1918.6</v>
          </cell>
          <cell r="T320">
            <v>10559.360000000008</v>
          </cell>
          <cell r="U320">
            <v>67619.91</v>
          </cell>
        </row>
        <row r="321">
          <cell r="B321">
            <v>108884.9</v>
          </cell>
          <cell r="C321">
            <v>17985.95</v>
          </cell>
          <cell r="D321">
            <v>1500.01</v>
          </cell>
          <cell r="E321">
            <v>3704.12</v>
          </cell>
          <cell r="F321">
            <v>3234.14</v>
          </cell>
          <cell r="G321">
            <v>8498.89</v>
          </cell>
          <cell r="H321">
            <v>4020.45</v>
          </cell>
          <cell r="I321">
            <v>33038.319999999978</v>
          </cell>
          <cell r="J321">
            <v>180866.78</v>
          </cell>
          <cell r="M321">
            <v>41273.440000000002</v>
          </cell>
          <cell r="N321">
            <v>7014.72</v>
          </cell>
          <cell r="O321">
            <v>507.37</v>
          </cell>
          <cell r="P321">
            <v>1030.1600000000001</v>
          </cell>
          <cell r="Q321">
            <v>904.15</v>
          </cell>
          <cell r="R321">
            <v>3082.9</v>
          </cell>
          <cell r="S321">
            <v>1170.3399999999999</v>
          </cell>
          <cell r="T321">
            <v>9761.0499999999884</v>
          </cell>
          <cell r="U321">
            <v>64744.13</v>
          </cell>
        </row>
        <row r="322">
          <cell r="B322">
            <v>91300.63</v>
          </cell>
          <cell r="C322">
            <v>13753.85</v>
          </cell>
          <cell r="D322">
            <v>2441.86</v>
          </cell>
          <cell r="E322">
            <v>3236.86</v>
          </cell>
          <cell r="F322">
            <v>3786.05</v>
          </cell>
          <cell r="G322">
            <v>8660.7000000000007</v>
          </cell>
          <cell r="H322">
            <v>4088.41</v>
          </cell>
          <cell r="I322">
            <v>31032.739999999991</v>
          </cell>
          <cell r="J322">
            <v>158301.1</v>
          </cell>
          <cell r="M322">
            <v>35265.33</v>
          </cell>
          <cell r="N322">
            <v>5428.9</v>
          </cell>
          <cell r="O322">
            <v>719.32</v>
          </cell>
          <cell r="P322">
            <v>709.65</v>
          </cell>
          <cell r="Q322">
            <v>1023.11</v>
          </cell>
          <cell r="R322">
            <v>2787.01</v>
          </cell>
          <cell r="S322">
            <v>1181.5999999999999</v>
          </cell>
          <cell r="T322">
            <v>8661.8599999999933</v>
          </cell>
          <cell r="U322">
            <v>55776.78</v>
          </cell>
        </row>
        <row r="323">
          <cell r="B323">
            <v>89213.97</v>
          </cell>
          <cell r="C323">
            <v>12925.93</v>
          </cell>
          <cell r="D323">
            <v>1545.69</v>
          </cell>
          <cell r="E323">
            <v>3179.76</v>
          </cell>
          <cell r="F323">
            <v>3027.56</v>
          </cell>
          <cell r="G323">
            <v>8848.7999999999993</v>
          </cell>
          <cell r="H323">
            <v>4059.9</v>
          </cell>
          <cell r="I323">
            <v>32901.260000000009</v>
          </cell>
          <cell r="J323">
            <v>155702.87</v>
          </cell>
          <cell r="M323">
            <v>34497.089999999997</v>
          </cell>
          <cell r="N323">
            <v>4980.82</v>
          </cell>
          <cell r="O323">
            <v>499.89</v>
          </cell>
          <cell r="P323">
            <v>680.03</v>
          </cell>
          <cell r="Q323">
            <v>872.2</v>
          </cell>
          <cell r="R323">
            <v>2681.07</v>
          </cell>
          <cell r="S323">
            <v>1118.8399999999999</v>
          </cell>
          <cell r="T323">
            <v>9698.2800000000134</v>
          </cell>
          <cell r="U323">
            <v>55028.22</v>
          </cell>
        </row>
        <row r="324">
          <cell r="B324">
            <v>138594.15</v>
          </cell>
          <cell r="C324">
            <v>25254.53</v>
          </cell>
          <cell r="D324">
            <v>1836.3</v>
          </cell>
          <cell r="E324">
            <v>3442.05</v>
          </cell>
          <cell r="F324">
            <v>5643.02</v>
          </cell>
          <cell r="G324">
            <v>13986.38</v>
          </cell>
          <cell r="H324">
            <v>7105.67</v>
          </cell>
          <cell r="I324">
            <v>41654.790000000037</v>
          </cell>
          <cell r="J324">
            <v>237516.89</v>
          </cell>
          <cell r="M324">
            <v>51464.65</v>
          </cell>
          <cell r="N324">
            <v>9700.68</v>
          </cell>
          <cell r="O324">
            <v>625.33000000000004</v>
          </cell>
          <cell r="P324">
            <v>998.33</v>
          </cell>
          <cell r="Q324">
            <v>1578.77</v>
          </cell>
          <cell r="R324">
            <v>4376.93</v>
          </cell>
          <cell r="S324">
            <v>1774.91</v>
          </cell>
          <cell r="T324">
            <v>12035.679999999993</v>
          </cell>
          <cell r="U324">
            <v>82555.28</v>
          </cell>
        </row>
        <row r="325">
          <cell r="B325">
            <v>110018.75</v>
          </cell>
          <cell r="C325">
            <v>19210.95</v>
          </cell>
          <cell r="D325">
            <v>2150.89</v>
          </cell>
          <cell r="E325">
            <v>3364.93</v>
          </cell>
          <cell r="F325">
            <v>2489.9</v>
          </cell>
          <cell r="G325">
            <v>9008</v>
          </cell>
          <cell r="H325">
            <v>5418.77</v>
          </cell>
          <cell r="I325">
            <v>34188.920000000013</v>
          </cell>
          <cell r="J325">
            <v>185851.11</v>
          </cell>
          <cell r="M325">
            <v>44083.07</v>
          </cell>
          <cell r="N325">
            <v>7479.66</v>
          </cell>
          <cell r="O325">
            <v>698.85</v>
          </cell>
          <cell r="P325">
            <v>788.05</v>
          </cell>
          <cell r="Q325">
            <v>817.74</v>
          </cell>
          <cell r="R325">
            <v>3246.14</v>
          </cell>
          <cell r="S325">
            <v>1353.49</v>
          </cell>
          <cell r="T325">
            <v>10151.560000000005</v>
          </cell>
          <cell r="U325">
            <v>68618.559999999998</v>
          </cell>
        </row>
        <row r="326">
          <cell r="B326">
            <v>121874.16</v>
          </cell>
          <cell r="C326">
            <v>17277.560000000001</v>
          </cell>
          <cell r="D326">
            <v>3343.59</v>
          </cell>
          <cell r="E326">
            <v>3156.35</v>
          </cell>
          <cell r="F326">
            <v>2913.05</v>
          </cell>
          <cell r="G326">
            <v>9884.02</v>
          </cell>
          <cell r="H326">
            <v>4543.71</v>
          </cell>
          <cell r="I326">
            <v>34404.320000000036</v>
          </cell>
          <cell r="J326">
            <v>197396.76</v>
          </cell>
          <cell r="M326">
            <v>44501.279999999999</v>
          </cell>
          <cell r="N326">
            <v>6631.68</v>
          </cell>
          <cell r="O326">
            <v>983.67</v>
          </cell>
          <cell r="P326">
            <v>727.68</v>
          </cell>
          <cell r="Q326">
            <v>822.27</v>
          </cell>
          <cell r="R326">
            <v>3485.11</v>
          </cell>
          <cell r="S326">
            <v>1258.92</v>
          </cell>
          <cell r="T326">
            <v>9835.5500000000102</v>
          </cell>
          <cell r="U326">
            <v>68246.16</v>
          </cell>
        </row>
        <row r="327">
          <cell r="B327">
            <v>99345</v>
          </cell>
          <cell r="C327">
            <v>13998</v>
          </cell>
          <cell r="D327">
            <v>1032</v>
          </cell>
          <cell r="E327">
            <v>1536</v>
          </cell>
          <cell r="F327">
            <v>1962</v>
          </cell>
          <cell r="G327">
            <v>8155</v>
          </cell>
          <cell r="H327">
            <v>6359</v>
          </cell>
          <cell r="I327">
            <v>24301</v>
          </cell>
          <cell r="J327">
            <v>156688</v>
          </cell>
          <cell r="M327">
            <v>39270</v>
          </cell>
          <cell r="N327">
            <v>5614</v>
          </cell>
          <cell r="O327">
            <v>394</v>
          </cell>
          <cell r="P327">
            <v>507</v>
          </cell>
          <cell r="Q327">
            <v>626</v>
          </cell>
          <cell r="R327">
            <v>2687</v>
          </cell>
          <cell r="S327">
            <v>1200</v>
          </cell>
          <cell r="T327">
            <v>8036</v>
          </cell>
          <cell r="U327">
            <v>58334</v>
          </cell>
        </row>
        <row r="328">
          <cell r="B328">
            <v>123855</v>
          </cell>
          <cell r="C328">
            <v>14560</v>
          </cell>
          <cell r="D328">
            <v>2106</v>
          </cell>
          <cell r="E328">
            <v>2371</v>
          </cell>
          <cell r="F328">
            <v>2706</v>
          </cell>
          <cell r="G328">
            <v>9457</v>
          </cell>
          <cell r="H328">
            <v>4999</v>
          </cell>
          <cell r="I328">
            <v>30905</v>
          </cell>
          <cell r="J328">
            <v>190959</v>
          </cell>
          <cell r="M328">
            <v>42950</v>
          </cell>
          <cell r="N328">
            <v>6060</v>
          </cell>
          <cell r="O328">
            <v>676</v>
          </cell>
          <cell r="P328">
            <v>579</v>
          </cell>
          <cell r="Q328">
            <v>873</v>
          </cell>
          <cell r="R328">
            <v>2865</v>
          </cell>
          <cell r="S328">
            <v>1307</v>
          </cell>
          <cell r="T328">
            <v>9253</v>
          </cell>
          <cell r="U328">
            <v>64563</v>
          </cell>
        </row>
        <row r="329">
          <cell r="B329">
            <v>104869</v>
          </cell>
          <cell r="C329">
            <v>15986</v>
          </cell>
          <cell r="D329">
            <v>1798</v>
          </cell>
          <cell r="E329">
            <v>2930</v>
          </cell>
          <cell r="F329">
            <v>2843</v>
          </cell>
          <cell r="G329">
            <v>8667</v>
          </cell>
          <cell r="H329">
            <v>4137</v>
          </cell>
          <cell r="I329">
            <v>34187</v>
          </cell>
          <cell r="J329">
            <v>175417</v>
          </cell>
          <cell r="M329">
            <v>35608</v>
          </cell>
          <cell r="N329">
            <v>6574</v>
          </cell>
          <cell r="O329">
            <v>541</v>
          </cell>
          <cell r="P329">
            <v>682</v>
          </cell>
          <cell r="Q329">
            <v>708</v>
          </cell>
          <cell r="R329">
            <v>2988</v>
          </cell>
          <cell r="S329">
            <v>998</v>
          </cell>
          <cell r="T329">
            <v>8917</v>
          </cell>
          <cell r="U329">
            <v>57016</v>
          </cell>
        </row>
        <row r="330">
          <cell r="B330">
            <v>69089</v>
          </cell>
          <cell r="C330">
            <v>10477</v>
          </cell>
          <cell r="D330">
            <v>1313</v>
          </cell>
          <cell r="E330">
            <v>3561</v>
          </cell>
          <cell r="F330">
            <v>1494</v>
          </cell>
          <cell r="G330">
            <v>5519</v>
          </cell>
          <cell r="H330">
            <v>3200</v>
          </cell>
          <cell r="I330">
            <v>26100</v>
          </cell>
          <cell r="J330">
            <v>120753</v>
          </cell>
          <cell r="M330">
            <v>27673</v>
          </cell>
          <cell r="N330">
            <v>4761</v>
          </cell>
          <cell r="O330">
            <v>400</v>
          </cell>
          <cell r="P330">
            <v>645</v>
          </cell>
          <cell r="Q330">
            <v>435</v>
          </cell>
          <cell r="R330">
            <v>1870</v>
          </cell>
          <cell r="S330">
            <v>751</v>
          </cell>
          <cell r="T330">
            <v>7087</v>
          </cell>
          <cell r="U330">
            <v>43622</v>
          </cell>
        </row>
        <row r="331">
          <cell r="B331">
            <v>98189</v>
          </cell>
          <cell r="C331">
            <v>17448</v>
          </cell>
          <cell r="D331">
            <v>2836</v>
          </cell>
          <cell r="E331">
            <v>1878</v>
          </cell>
          <cell r="F331">
            <v>2409</v>
          </cell>
          <cell r="G331">
            <v>9285</v>
          </cell>
          <cell r="H331">
            <v>4202</v>
          </cell>
          <cell r="I331">
            <v>24587</v>
          </cell>
          <cell r="J331">
            <v>160834</v>
          </cell>
          <cell r="M331">
            <v>40536</v>
          </cell>
          <cell r="N331">
            <v>6913</v>
          </cell>
          <cell r="O331">
            <v>836</v>
          </cell>
          <cell r="P331">
            <v>572</v>
          </cell>
          <cell r="Q331">
            <v>755</v>
          </cell>
          <cell r="R331">
            <v>2935</v>
          </cell>
          <cell r="S331">
            <v>1259</v>
          </cell>
          <cell r="T331">
            <v>8453</v>
          </cell>
          <cell r="U331">
            <v>62259</v>
          </cell>
        </row>
        <row r="332">
          <cell r="B332">
            <v>93947</v>
          </cell>
          <cell r="C332">
            <v>14225</v>
          </cell>
          <cell r="D332">
            <v>1720</v>
          </cell>
          <cell r="E332">
            <v>2350</v>
          </cell>
          <cell r="F332">
            <v>2800</v>
          </cell>
          <cell r="G332">
            <v>8307</v>
          </cell>
          <cell r="H332">
            <v>5187</v>
          </cell>
          <cell r="I332">
            <v>24429</v>
          </cell>
          <cell r="J332">
            <v>152965</v>
          </cell>
          <cell r="M332">
            <v>37479</v>
          </cell>
          <cell r="N332">
            <v>6021</v>
          </cell>
          <cell r="O332">
            <v>544</v>
          </cell>
          <cell r="P332">
            <v>739</v>
          </cell>
          <cell r="Q332">
            <v>841</v>
          </cell>
          <cell r="R332">
            <v>2906</v>
          </cell>
          <cell r="S332">
            <v>1255</v>
          </cell>
          <cell r="T332">
            <v>8229</v>
          </cell>
          <cell r="U332">
            <v>58014</v>
          </cell>
        </row>
        <row r="333">
          <cell r="B333">
            <v>97734</v>
          </cell>
          <cell r="C333">
            <v>16303</v>
          </cell>
          <cell r="D333">
            <v>1292</v>
          </cell>
          <cell r="E333">
            <v>1804</v>
          </cell>
          <cell r="F333">
            <v>4201</v>
          </cell>
          <cell r="G333">
            <v>8358</v>
          </cell>
          <cell r="H333">
            <v>3904</v>
          </cell>
          <cell r="I333">
            <v>23686</v>
          </cell>
          <cell r="J333">
            <v>157282</v>
          </cell>
          <cell r="M333">
            <v>40829</v>
          </cell>
          <cell r="N333">
            <v>6619</v>
          </cell>
          <cell r="O333">
            <v>424</v>
          </cell>
          <cell r="P333">
            <v>549</v>
          </cell>
          <cell r="Q333">
            <v>1260</v>
          </cell>
          <cell r="R333">
            <v>2827</v>
          </cell>
          <cell r="S333">
            <v>1147</v>
          </cell>
          <cell r="T333">
            <v>8548</v>
          </cell>
          <cell r="U333">
            <v>62203</v>
          </cell>
        </row>
        <row r="334">
          <cell r="B334">
            <v>102820</v>
          </cell>
          <cell r="C334">
            <v>18005</v>
          </cell>
          <cell r="D334">
            <v>1287</v>
          </cell>
          <cell r="E334">
            <v>2481</v>
          </cell>
          <cell r="F334">
            <v>2749</v>
          </cell>
          <cell r="G334">
            <v>10770</v>
          </cell>
          <cell r="H334">
            <v>4079</v>
          </cell>
          <cell r="I334">
            <v>33490</v>
          </cell>
          <cell r="J334">
            <v>175681</v>
          </cell>
          <cell r="M334">
            <v>39775</v>
          </cell>
          <cell r="N334">
            <v>7072</v>
          </cell>
          <cell r="O334">
            <v>453</v>
          </cell>
          <cell r="P334">
            <v>769</v>
          </cell>
          <cell r="Q334">
            <v>760</v>
          </cell>
          <cell r="R334">
            <v>3560</v>
          </cell>
          <cell r="S334">
            <v>1157</v>
          </cell>
          <cell r="T334">
            <v>10155</v>
          </cell>
          <cell r="U334">
            <v>63701</v>
          </cell>
        </row>
        <row r="335">
          <cell r="B335">
            <v>94986</v>
          </cell>
          <cell r="C335">
            <v>17158</v>
          </cell>
          <cell r="D335">
            <v>1673</v>
          </cell>
          <cell r="E335">
            <v>3046</v>
          </cell>
          <cell r="F335">
            <v>4406</v>
          </cell>
          <cell r="G335">
            <v>8370</v>
          </cell>
          <cell r="H335">
            <v>5039</v>
          </cell>
          <cell r="I335">
            <v>28466</v>
          </cell>
          <cell r="J335">
            <v>163144</v>
          </cell>
          <cell r="M335">
            <v>39003</v>
          </cell>
          <cell r="N335">
            <v>6876</v>
          </cell>
          <cell r="O335">
            <v>546</v>
          </cell>
          <cell r="P335">
            <v>787</v>
          </cell>
          <cell r="Q335">
            <v>1279</v>
          </cell>
          <cell r="R335">
            <v>2974</v>
          </cell>
          <cell r="S335">
            <v>1309</v>
          </cell>
          <cell r="T335">
            <v>8879</v>
          </cell>
          <cell r="U335">
            <v>61653</v>
          </cell>
        </row>
        <row r="336">
          <cell r="B336">
            <v>126334</v>
          </cell>
          <cell r="C336">
            <v>20848</v>
          </cell>
          <cell r="D336">
            <v>2419</v>
          </cell>
          <cell r="E336">
            <v>2818</v>
          </cell>
          <cell r="F336">
            <v>4924</v>
          </cell>
          <cell r="G336">
            <v>12239</v>
          </cell>
          <cell r="H336">
            <v>5601</v>
          </cell>
          <cell r="I336">
            <v>39217</v>
          </cell>
          <cell r="J336">
            <v>214400</v>
          </cell>
          <cell r="M336">
            <v>50507</v>
          </cell>
          <cell r="N336">
            <v>8449</v>
          </cell>
          <cell r="O336">
            <v>806</v>
          </cell>
          <cell r="P336">
            <v>823</v>
          </cell>
          <cell r="Q336">
            <v>1473</v>
          </cell>
          <cell r="R336">
            <v>3986</v>
          </cell>
          <cell r="S336">
            <v>1606</v>
          </cell>
          <cell r="T336">
            <v>12540</v>
          </cell>
          <cell r="U336">
            <v>80190</v>
          </cell>
        </row>
        <row r="337">
          <cell r="B337">
            <v>97471</v>
          </cell>
          <cell r="C337">
            <v>14149</v>
          </cell>
          <cell r="D337">
            <v>2239</v>
          </cell>
          <cell r="E337">
            <v>1281</v>
          </cell>
          <cell r="F337">
            <v>2310</v>
          </cell>
          <cell r="G337">
            <v>7325</v>
          </cell>
          <cell r="H337">
            <v>7031</v>
          </cell>
          <cell r="I337">
            <v>23741</v>
          </cell>
          <cell r="J337">
            <v>155547</v>
          </cell>
          <cell r="M337">
            <v>40211</v>
          </cell>
          <cell r="N337">
            <v>6057</v>
          </cell>
          <cell r="O337">
            <v>745</v>
          </cell>
          <cell r="P337">
            <v>459</v>
          </cell>
          <cell r="Q337">
            <v>681</v>
          </cell>
          <cell r="R337">
            <v>2688</v>
          </cell>
          <cell r="S337">
            <v>1214</v>
          </cell>
          <cell r="T337">
            <v>8608</v>
          </cell>
          <cell r="U337">
            <v>60663</v>
          </cell>
        </row>
        <row r="338">
          <cell r="B338">
            <v>116598</v>
          </cell>
          <cell r="C338">
            <v>16008</v>
          </cell>
          <cell r="D338">
            <v>1931</v>
          </cell>
          <cell r="E338">
            <v>1911</v>
          </cell>
          <cell r="F338">
            <v>2642</v>
          </cell>
          <cell r="G338">
            <v>8077</v>
          </cell>
          <cell r="H338">
            <v>5241</v>
          </cell>
          <cell r="I338">
            <v>28209</v>
          </cell>
          <cell r="J338">
            <v>180617</v>
          </cell>
          <cell r="M338">
            <v>47531</v>
          </cell>
          <cell r="N338">
            <v>6503</v>
          </cell>
          <cell r="O338">
            <v>673</v>
          </cell>
          <cell r="P338">
            <v>676</v>
          </cell>
          <cell r="Q338">
            <v>874</v>
          </cell>
          <cell r="R338">
            <v>3266</v>
          </cell>
          <cell r="S338">
            <v>1308</v>
          </cell>
          <cell r="T338">
            <v>9666</v>
          </cell>
          <cell r="U338">
            <v>70497</v>
          </cell>
        </row>
        <row r="339">
          <cell r="B339">
            <v>92790</v>
          </cell>
          <cell r="C339">
            <v>13355</v>
          </cell>
          <cell r="D339">
            <v>1056</v>
          </cell>
          <cell r="E339">
            <v>3031</v>
          </cell>
          <cell r="F339">
            <v>2420</v>
          </cell>
          <cell r="G339">
            <v>7751</v>
          </cell>
          <cell r="H339">
            <v>6212</v>
          </cell>
          <cell r="I339">
            <v>24845</v>
          </cell>
          <cell r="J339">
            <v>151460</v>
          </cell>
          <cell r="M339">
            <v>39183</v>
          </cell>
          <cell r="N339">
            <v>5599</v>
          </cell>
          <cell r="O339">
            <v>394</v>
          </cell>
          <cell r="P339">
            <v>870</v>
          </cell>
          <cell r="Q339">
            <v>732</v>
          </cell>
          <cell r="R339">
            <v>2702</v>
          </cell>
          <cell r="S339">
            <v>1266</v>
          </cell>
          <cell r="T339">
            <v>8529</v>
          </cell>
          <cell r="U339">
            <v>59275</v>
          </cell>
        </row>
        <row r="340">
          <cell r="B340">
            <v>93901</v>
          </cell>
          <cell r="C340">
            <v>12896</v>
          </cell>
          <cell r="D340">
            <v>1344</v>
          </cell>
          <cell r="E340">
            <v>2698</v>
          </cell>
          <cell r="F340">
            <v>2126</v>
          </cell>
          <cell r="G340">
            <v>6922</v>
          </cell>
          <cell r="H340">
            <v>5123</v>
          </cell>
          <cell r="I340">
            <v>26130</v>
          </cell>
          <cell r="J340">
            <v>151140</v>
          </cell>
          <cell r="M340">
            <v>39707</v>
          </cell>
          <cell r="N340">
            <v>5763</v>
          </cell>
          <cell r="O340">
            <v>483</v>
          </cell>
          <cell r="P340">
            <v>752</v>
          </cell>
          <cell r="Q340">
            <v>717</v>
          </cell>
          <cell r="R340">
            <v>2688</v>
          </cell>
          <cell r="S340">
            <v>1122</v>
          </cell>
          <cell r="T340">
            <v>8713</v>
          </cell>
          <cell r="U340">
            <v>59945</v>
          </cell>
        </row>
        <row r="341">
          <cell r="B341">
            <v>77864</v>
          </cell>
          <cell r="C341">
            <v>12941</v>
          </cell>
          <cell r="D341">
            <v>2225</v>
          </cell>
          <cell r="E341">
            <v>1641</v>
          </cell>
          <cell r="F341">
            <v>1697</v>
          </cell>
          <cell r="G341">
            <v>8119</v>
          </cell>
          <cell r="H341">
            <v>4989</v>
          </cell>
          <cell r="I341">
            <v>27396</v>
          </cell>
          <cell r="J341">
            <v>136872</v>
          </cell>
          <cell r="M341">
            <v>33317</v>
          </cell>
          <cell r="N341">
            <v>5572</v>
          </cell>
          <cell r="O341">
            <v>752</v>
          </cell>
          <cell r="P341">
            <v>515</v>
          </cell>
          <cell r="Q341">
            <v>520</v>
          </cell>
          <cell r="R341">
            <v>2963</v>
          </cell>
          <cell r="S341">
            <v>1037</v>
          </cell>
          <cell r="T341">
            <v>8061</v>
          </cell>
          <cell r="U341">
            <v>52737</v>
          </cell>
        </row>
        <row r="342">
          <cell r="B342">
            <v>84010</v>
          </cell>
          <cell r="C342">
            <v>10251</v>
          </cell>
          <cell r="D342">
            <v>1281</v>
          </cell>
          <cell r="E342">
            <v>2271</v>
          </cell>
          <cell r="F342">
            <v>2201</v>
          </cell>
          <cell r="G342">
            <v>7374</v>
          </cell>
          <cell r="H342">
            <v>2392</v>
          </cell>
          <cell r="I342">
            <v>24907</v>
          </cell>
          <cell r="J342">
            <v>134687</v>
          </cell>
          <cell r="M342">
            <v>34398</v>
          </cell>
          <cell r="N342">
            <v>4487</v>
          </cell>
          <cell r="O342">
            <v>445</v>
          </cell>
          <cell r="P342">
            <v>736</v>
          </cell>
          <cell r="Q342">
            <v>689</v>
          </cell>
          <cell r="R342">
            <v>2236</v>
          </cell>
          <cell r="S342">
            <v>655</v>
          </cell>
          <cell r="T342">
            <v>8053</v>
          </cell>
          <cell r="U342">
            <v>51699</v>
          </cell>
        </row>
        <row r="343">
          <cell r="B343">
            <v>98148</v>
          </cell>
          <cell r="C343">
            <v>12257</v>
          </cell>
          <cell r="D343">
            <v>1500</v>
          </cell>
          <cell r="E343">
            <v>1638</v>
          </cell>
          <cell r="F343">
            <v>2488</v>
          </cell>
          <cell r="G343">
            <v>8175</v>
          </cell>
          <cell r="H343">
            <v>5701</v>
          </cell>
          <cell r="I343">
            <v>22435</v>
          </cell>
          <cell r="J343">
            <v>152342</v>
          </cell>
          <cell r="M343">
            <v>41217</v>
          </cell>
          <cell r="N343">
            <v>5432</v>
          </cell>
          <cell r="O343">
            <v>568</v>
          </cell>
          <cell r="P343">
            <v>494</v>
          </cell>
          <cell r="Q343">
            <v>829</v>
          </cell>
          <cell r="R343">
            <v>2847</v>
          </cell>
          <cell r="S343">
            <v>1366</v>
          </cell>
          <cell r="T343">
            <v>8148</v>
          </cell>
          <cell r="U343">
            <v>60901</v>
          </cell>
        </row>
        <row r="344">
          <cell r="B344">
            <v>91740</v>
          </cell>
          <cell r="C344">
            <v>13226</v>
          </cell>
          <cell r="D344">
            <v>1489</v>
          </cell>
          <cell r="E344">
            <v>1980</v>
          </cell>
          <cell r="F344">
            <v>2970</v>
          </cell>
          <cell r="G344">
            <v>7855</v>
          </cell>
          <cell r="H344">
            <v>3328</v>
          </cell>
          <cell r="I344">
            <v>22690</v>
          </cell>
          <cell r="J344">
            <v>145278</v>
          </cell>
          <cell r="M344">
            <v>37515</v>
          </cell>
          <cell r="N344">
            <v>5517</v>
          </cell>
          <cell r="O344">
            <v>520</v>
          </cell>
          <cell r="P344">
            <v>688</v>
          </cell>
          <cell r="Q344">
            <v>941</v>
          </cell>
          <cell r="R344">
            <v>2814</v>
          </cell>
          <cell r="S344">
            <v>1009</v>
          </cell>
          <cell r="T344">
            <v>7174</v>
          </cell>
          <cell r="U344">
            <v>56178</v>
          </cell>
        </row>
        <row r="345">
          <cell r="B345">
            <v>102639</v>
          </cell>
          <cell r="C345">
            <v>14207</v>
          </cell>
          <cell r="D345">
            <v>2253</v>
          </cell>
          <cell r="E345">
            <v>1813</v>
          </cell>
          <cell r="F345">
            <v>2748</v>
          </cell>
          <cell r="G345">
            <v>7337</v>
          </cell>
          <cell r="H345">
            <v>3234</v>
          </cell>
          <cell r="I345">
            <v>26081</v>
          </cell>
          <cell r="J345">
            <v>160312</v>
          </cell>
          <cell r="M345">
            <v>44270</v>
          </cell>
          <cell r="N345">
            <v>6047</v>
          </cell>
          <cell r="O345">
            <v>685</v>
          </cell>
          <cell r="P345">
            <v>570</v>
          </cell>
          <cell r="Q345">
            <v>919</v>
          </cell>
          <cell r="R345">
            <v>2681</v>
          </cell>
          <cell r="S345">
            <v>914</v>
          </cell>
          <cell r="T345">
            <v>8747</v>
          </cell>
          <cell r="U345">
            <v>64833</v>
          </cell>
        </row>
        <row r="346">
          <cell r="B346">
            <v>89948</v>
          </cell>
          <cell r="C346">
            <v>13607</v>
          </cell>
          <cell r="D346">
            <v>1741</v>
          </cell>
          <cell r="E346">
            <v>1804</v>
          </cell>
          <cell r="F346">
            <v>3174</v>
          </cell>
          <cell r="G346">
            <v>6733</v>
          </cell>
          <cell r="H346">
            <v>4491</v>
          </cell>
          <cell r="I346">
            <v>24353</v>
          </cell>
          <cell r="J346">
            <v>145851</v>
          </cell>
          <cell r="M346">
            <v>37667</v>
          </cell>
          <cell r="N346">
            <v>5438</v>
          </cell>
          <cell r="O346">
            <v>589</v>
          </cell>
          <cell r="P346">
            <v>566</v>
          </cell>
          <cell r="Q346">
            <v>992</v>
          </cell>
          <cell r="R346">
            <v>2341</v>
          </cell>
          <cell r="S346">
            <v>1252</v>
          </cell>
          <cell r="T346">
            <v>8662</v>
          </cell>
          <cell r="U346">
            <v>57507</v>
          </cell>
        </row>
        <row r="347">
          <cell r="B347">
            <v>111129</v>
          </cell>
          <cell r="C347">
            <v>19187</v>
          </cell>
          <cell r="D347">
            <v>1424</v>
          </cell>
          <cell r="E347">
            <v>5721</v>
          </cell>
          <cell r="F347">
            <v>6290</v>
          </cell>
          <cell r="G347">
            <v>10061</v>
          </cell>
          <cell r="H347">
            <v>5962</v>
          </cell>
          <cell r="I347">
            <v>34108</v>
          </cell>
          <cell r="J347">
            <v>193882</v>
          </cell>
          <cell r="M347">
            <v>45251</v>
          </cell>
          <cell r="N347">
            <v>7698</v>
          </cell>
          <cell r="O347">
            <v>500</v>
          </cell>
          <cell r="P347">
            <v>842</v>
          </cell>
          <cell r="Q347">
            <v>1835</v>
          </cell>
          <cell r="R347">
            <v>3384</v>
          </cell>
          <cell r="S347">
            <v>1266</v>
          </cell>
          <cell r="T347">
            <v>10402</v>
          </cell>
          <cell r="U347">
            <v>71178</v>
          </cell>
        </row>
        <row r="348">
          <cell r="B348">
            <v>111666</v>
          </cell>
          <cell r="C348">
            <v>20401</v>
          </cell>
          <cell r="D348">
            <v>5001</v>
          </cell>
          <cell r="E348">
            <v>6643</v>
          </cell>
          <cell r="F348">
            <v>3384</v>
          </cell>
          <cell r="G348">
            <v>9798</v>
          </cell>
          <cell r="H348">
            <v>5727</v>
          </cell>
          <cell r="I348">
            <v>35998</v>
          </cell>
          <cell r="J348">
            <v>198618</v>
          </cell>
          <cell r="M348">
            <v>48389</v>
          </cell>
          <cell r="N348">
            <v>8592</v>
          </cell>
          <cell r="O348">
            <v>1080</v>
          </cell>
          <cell r="P348">
            <v>1366</v>
          </cell>
          <cell r="Q348">
            <v>1023</v>
          </cell>
          <cell r="R348">
            <v>3680</v>
          </cell>
          <cell r="S348">
            <v>1683</v>
          </cell>
          <cell r="T348">
            <v>12514</v>
          </cell>
          <cell r="U348">
            <v>78327</v>
          </cell>
        </row>
        <row r="349">
          <cell r="B349">
            <v>90022</v>
          </cell>
          <cell r="C349">
            <v>14320</v>
          </cell>
          <cell r="D349">
            <v>2612</v>
          </cell>
          <cell r="E349">
            <v>2034</v>
          </cell>
          <cell r="F349">
            <v>2732</v>
          </cell>
          <cell r="G349">
            <v>7952</v>
          </cell>
          <cell r="H349">
            <v>3945</v>
          </cell>
          <cell r="I349">
            <v>23355</v>
          </cell>
          <cell r="J349">
            <v>146972</v>
          </cell>
          <cell r="M349">
            <v>35994</v>
          </cell>
          <cell r="N349">
            <v>5712</v>
          </cell>
          <cell r="O349">
            <v>635</v>
          </cell>
          <cell r="P349">
            <v>459</v>
          </cell>
          <cell r="Q349">
            <v>882</v>
          </cell>
          <cell r="R349">
            <v>3074</v>
          </cell>
          <cell r="S349">
            <v>863</v>
          </cell>
          <cell r="T349">
            <v>7811</v>
          </cell>
          <cell r="U349">
            <v>55430</v>
          </cell>
        </row>
        <row r="350">
          <cell r="B350">
            <v>117183</v>
          </cell>
          <cell r="C350">
            <v>15689</v>
          </cell>
          <cell r="D350">
            <v>4912</v>
          </cell>
          <cell r="E350">
            <v>1984</v>
          </cell>
          <cell r="F350">
            <v>2916</v>
          </cell>
          <cell r="G350">
            <v>9383</v>
          </cell>
          <cell r="H350">
            <v>4253</v>
          </cell>
          <cell r="I350">
            <v>33081</v>
          </cell>
          <cell r="J350">
            <v>189401</v>
          </cell>
          <cell r="M350">
            <v>45403</v>
          </cell>
          <cell r="N350">
            <v>6245</v>
          </cell>
          <cell r="O350">
            <v>837</v>
          </cell>
          <cell r="P350">
            <v>571</v>
          </cell>
          <cell r="Q350">
            <v>939</v>
          </cell>
          <cell r="R350">
            <v>3615</v>
          </cell>
          <cell r="S350">
            <v>1222</v>
          </cell>
          <cell r="T350">
            <v>9742</v>
          </cell>
          <cell r="U350">
            <v>68574</v>
          </cell>
        </row>
        <row r="351">
          <cell r="B351">
            <v>100657</v>
          </cell>
          <cell r="C351">
            <v>12539</v>
          </cell>
          <cell r="D351">
            <v>2222</v>
          </cell>
          <cell r="E351">
            <v>3801</v>
          </cell>
          <cell r="F351">
            <v>2486</v>
          </cell>
          <cell r="G351">
            <v>6754</v>
          </cell>
          <cell r="H351">
            <v>5320</v>
          </cell>
          <cell r="I351">
            <v>29841</v>
          </cell>
          <cell r="J351">
            <v>163620</v>
          </cell>
          <cell r="M351">
            <v>41445</v>
          </cell>
          <cell r="N351">
            <v>5339</v>
          </cell>
          <cell r="O351">
            <v>546</v>
          </cell>
          <cell r="P351">
            <v>725</v>
          </cell>
          <cell r="Q351">
            <v>762</v>
          </cell>
          <cell r="R351">
            <v>2645</v>
          </cell>
          <cell r="S351">
            <v>1116</v>
          </cell>
          <cell r="T351">
            <v>8782</v>
          </cell>
          <cell r="U351">
            <v>61360</v>
          </cell>
        </row>
        <row r="352">
          <cell r="B352">
            <v>101150</v>
          </cell>
          <cell r="C352">
            <v>13943</v>
          </cell>
          <cell r="D352">
            <v>7222</v>
          </cell>
          <cell r="E352">
            <v>5933</v>
          </cell>
          <cell r="F352">
            <v>2083</v>
          </cell>
          <cell r="G352">
            <v>6837</v>
          </cell>
          <cell r="H352">
            <v>5307</v>
          </cell>
          <cell r="I352">
            <v>28027</v>
          </cell>
          <cell r="J352">
            <v>170502</v>
          </cell>
          <cell r="M352">
            <v>38651</v>
          </cell>
          <cell r="N352">
            <v>5204</v>
          </cell>
          <cell r="O352">
            <v>870</v>
          </cell>
          <cell r="P352">
            <v>964</v>
          </cell>
          <cell r="Q352">
            <v>590</v>
          </cell>
          <cell r="R352">
            <v>2565</v>
          </cell>
          <cell r="S352">
            <v>1125</v>
          </cell>
          <cell r="T352">
            <v>8719</v>
          </cell>
          <cell r="U352">
            <v>58688</v>
          </cell>
        </row>
        <row r="353">
          <cell r="B353">
            <v>93320</v>
          </cell>
          <cell r="C353">
            <v>14210</v>
          </cell>
          <cell r="D353">
            <v>3899</v>
          </cell>
          <cell r="E353">
            <v>4629</v>
          </cell>
          <cell r="F353">
            <v>2168</v>
          </cell>
          <cell r="G353">
            <v>9513</v>
          </cell>
          <cell r="H353">
            <v>3178</v>
          </cell>
          <cell r="I353">
            <v>38462</v>
          </cell>
          <cell r="J353">
            <v>169379</v>
          </cell>
          <cell r="M353">
            <v>35907</v>
          </cell>
          <cell r="N353">
            <v>5959</v>
          </cell>
          <cell r="O353">
            <v>640</v>
          </cell>
          <cell r="P353">
            <v>566</v>
          </cell>
          <cell r="Q353">
            <v>665</v>
          </cell>
          <cell r="R353">
            <v>2677</v>
          </cell>
          <cell r="S353">
            <v>798</v>
          </cell>
          <cell r="T353">
            <v>9003</v>
          </cell>
          <cell r="U353">
            <v>56215</v>
          </cell>
        </row>
        <row r="354">
          <cell r="B354">
            <v>95348</v>
          </cell>
          <cell r="C354">
            <v>11741</v>
          </cell>
          <cell r="D354">
            <v>1351</v>
          </cell>
          <cell r="E354">
            <v>5741</v>
          </cell>
          <cell r="F354">
            <v>2234</v>
          </cell>
          <cell r="G354">
            <v>7377</v>
          </cell>
          <cell r="H354">
            <v>3437</v>
          </cell>
          <cell r="I354">
            <v>27447</v>
          </cell>
          <cell r="J354">
            <v>154676</v>
          </cell>
          <cell r="M354">
            <v>36557</v>
          </cell>
          <cell r="N354">
            <v>4745</v>
          </cell>
          <cell r="O354">
            <v>466</v>
          </cell>
          <cell r="P354">
            <v>727</v>
          </cell>
          <cell r="Q354">
            <v>696</v>
          </cell>
          <cell r="R354">
            <v>2112</v>
          </cell>
          <cell r="S354">
            <v>1019</v>
          </cell>
          <cell r="T354">
            <v>7156</v>
          </cell>
          <cell r="U354">
            <v>53478</v>
          </cell>
        </row>
        <row r="355">
          <cell r="B355">
            <v>100425</v>
          </cell>
          <cell r="C355">
            <v>11737</v>
          </cell>
          <cell r="D355">
            <v>1208</v>
          </cell>
          <cell r="E355">
            <v>4017</v>
          </cell>
          <cell r="F355">
            <v>3631</v>
          </cell>
          <cell r="G355">
            <v>8353</v>
          </cell>
          <cell r="H355">
            <v>5311</v>
          </cell>
          <cell r="I355">
            <v>28337</v>
          </cell>
          <cell r="J355">
            <v>163019</v>
          </cell>
          <cell r="M355">
            <v>37282</v>
          </cell>
          <cell r="N355">
            <v>4855</v>
          </cell>
          <cell r="O355">
            <v>436</v>
          </cell>
          <cell r="P355">
            <v>629</v>
          </cell>
          <cell r="Q355">
            <v>1130</v>
          </cell>
          <cell r="R355">
            <v>3036</v>
          </cell>
          <cell r="S355">
            <v>1230</v>
          </cell>
          <cell r="T355">
            <v>8473</v>
          </cell>
          <cell r="U355">
            <v>57071</v>
          </cell>
        </row>
        <row r="356">
          <cell r="B356">
            <v>105806</v>
          </cell>
          <cell r="C356">
            <v>14374</v>
          </cell>
          <cell r="D356">
            <v>3386</v>
          </cell>
          <cell r="E356">
            <v>7738</v>
          </cell>
          <cell r="F356">
            <v>2616</v>
          </cell>
          <cell r="G356">
            <v>10153</v>
          </cell>
          <cell r="H356">
            <v>4577</v>
          </cell>
          <cell r="I356">
            <v>30031</v>
          </cell>
          <cell r="J356">
            <v>178681</v>
          </cell>
          <cell r="M356">
            <v>41668</v>
          </cell>
          <cell r="N356">
            <v>5813</v>
          </cell>
          <cell r="O356">
            <v>679</v>
          </cell>
          <cell r="P356">
            <v>982</v>
          </cell>
          <cell r="Q356">
            <v>873</v>
          </cell>
          <cell r="R356">
            <v>3362</v>
          </cell>
          <cell r="S356">
            <v>933</v>
          </cell>
          <cell r="T356">
            <v>8650</v>
          </cell>
          <cell r="U356">
            <v>62960</v>
          </cell>
        </row>
        <row r="357">
          <cell r="B357">
            <v>109566</v>
          </cell>
          <cell r="C357">
            <v>15094</v>
          </cell>
          <cell r="D357">
            <v>5135</v>
          </cell>
          <cell r="E357">
            <v>6255</v>
          </cell>
          <cell r="F357">
            <v>2594</v>
          </cell>
          <cell r="G357">
            <v>9067</v>
          </cell>
          <cell r="H357">
            <v>3883</v>
          </cell>
          <cell r="I357">
            <v>33626</v>
          </cell>
          <cell r="J357">
            <v>185220</v>
          </cell>
          <cell r="M357">
            <v>44505</v>
          </cell>
          <cell r="N357">
            <v>6266</v>
          </cell>
          <cell r="O357">
            <v>925</v>
          </cell>
          <cell r="P357">
            <v>808</v>
          </cell>
          <cell r="Q357">
            <v>765</v>
          </cell>
          <cell r="R357">
            <v>3262</v>
          </cell>
          <cell r="S357">
            <v>1011</v>
          </cell>
          <cell r="T357">
            <v>10058</v>
          </cell>
          <cell r="U357">
            <v>67600</v>
          </cell>
        </row>
        <row r="358">
          <cell r="B358">
            <v>93845</v>
          </cell>
          <cell r="C358">
            <v>11783</v>
          </cell>
          <cell r="D358">
            <v>1656</v>
          </cell>
          <cell r="E358">
            <v>2522</v>
          </cell>
          <cell r="F358">
            <v>2740</v>
          </cell>
          <cell r="G358">
            <v>6337</v>
          </cell>
          <cell r="H358">
            <v>3331</v>
          </cell>
          <cell r="I358">
            <v>24168</v>
          </cell>
          <cell r="J358">
            <v>146382</v>
          </cell>
          <cell r="M358">
            <v>36835</v>
          </cell>
          <cell r="N358">
            <v>4764</v>
          </cell>
          <cell r="O358">
            <v>518</v>
          </cell>
          <cell r="P358">
            <v>524</v>
          </cell>
          <cell r="Q358">
            <v>829</v>
          </cell>
          <cell r="R358">
            <v>2486</v>
          </cell>
          <cell r="S358">
            <v>918</v>
          </cell>
          <cell r="T358">
            <v>7241</v>
          </cell>
          <cell r="U358">
            <v>54115</v>
          </cell>
        </row>
        <row r="359">
          <cell r="B359">
            <v>101081</v>
          </cell>
          <cell r="C359">
            <v>20445</v>
          </cell>
          <cell r="D359">
            <v>3663</v>
          </cell>
          <cell r="E359">
            <v>5474</v>
          </cell>
          <cell r="F359">
            <v>3093</v>
          </cell>
          <cell r="G359">
            <v>9455</v>
          </cell>
          <cell r="H359">
            <v>5057</v>
          </cell>
          <cell r="I359">
            <v>34956</v>
          </cell>
          <cell r="J359">
            <v>183224</v>
          </cell>
          <cell r="M359">
            <v>38720</v>
          </cell>
          <cell r="N359">
            <v>6963</v>
          </cell>
          <cell r="O359">
            <v>671</v>
          </cell>
          <cell r="P359">
            <v>852</v>
          </cell>
          <cell r="Q359">
            <v>969</v>
          </cell>
          <cell r="R359">
            <v>3387</v>
          </cell>
          <cell r="S359">
            <v>1460</v>
          </cell>
          <cell r="T359">
            <v>11476</v>
          </cell>
          <cell r="U359">
            <v>64498</v>
          </cell>
        </row>
        <row r="360">
          <cell r="B360">
            <v>128778</v>
          </cell>
          <cell r="C360">
            <v>17483</v>
          </cell>
          <cell r="D360">
            <v>1914</v>
          </cell>
          <cell r="E360">
            <v>2955</v>
          </cell>
          <cell r="F360">
            <v>3359</v>
          </cell>
          <cell r="G360">
            <v>14711</v>
          </cell>
          <cell r="H360">
            <v>5518</v>
          </cell>
          <cell r="I360">
            <v>41562</v>
          </cell>
          <cell r="J360">
            <v>216280</v>
          </cell>
          <cell r="M360">
            <v>48151</v>
          </cell>
          <cell r="N360">
            <v>6972</v>
          </cell>
          <cell r="O360">
            <v>666</v>
          </cell>
          <cell r="P360">
            <v>562</v>
          </cell>
          <cell r="Q360">
            <v>972</v>
          </cell>
          <cell r="R360">
            <v>4180</v>
          </cell>
          <cell r="S360">
            <v>1415</v>
          </cell>
          <cell r="T360">
            <v>11393</v>
          </cell>
          <cell r="U360">
            <v>74311</v>
          </cell>
        </row>
        <row r="361">
          <cell r="B361">
            <v>97768</v>
          </cell>
          <cell r="C361">
            <v>14416</v>
          </cell>
          <cell r="D361">
            <v>3195</v>
          </cell>
          <cell r="E361">
            <v>2274</v>
          </cell>
          <cell r="F361">
            <v>2367</v>
          </cell>
          <cell r="G361">
            <v>9070</v>
          </cell>
          <cell r="H361">
            <v>4905</v>
          </cell>
          <cell r="I361">
            <v>22448</v>
          </cell>
          <cell r="J361">
            <v>156443</v>
          </cell>
          <cell r="M361">
            <v>36247</v>
          </cell>
          <cell r="N361">
            <v>4923</v>
          </cell>
          <cell r="O361">
            <v>512</v>
          </cell>
          <cell r="P361">
            <v>509</v>
          </cell>
          <cell r="Q361">
            <v>610</v>
          </cell>
          <cell r="R361">
            <v>3024</v>
          </cell>
          <cell r="S361">
            <v>953</v>
          </cell>
          <cell r="T361">
            <v>7006</v>
          </cell>
          <cell r="U361">
            <v>53784</v>
          </cell>
        </row>
        <row r="362">
          <cell r="B362">
            <v>124271</v>
          </cell>
          <cell r="C362">
            <v>15782</v>
          </cell>
          <cell r="D362">
            <v>6086</v>
          </cell>
          <cell r="E362">
            <v>5224</v>
          </cell>
          <cell r="F362">
            <v>3221</v>
          </cell>
          <cell r="G362">
            <v>11021</v>
          </cell>
          <cell r="H362">
            <v>4865</v>
          </cell>
          <cell r="I362">
            <v>39548</v>
          </cell>
          <cell r="J362">
            <v>210018</v>
          </cell>
          <cell r="M362">
            <v>45455</v>
          </cell>
          <cell r="N362">
            <v>5781</v>
          </cell>
          <cell r="O362">
            <v>693</v>
          </cell>
          <cell r="P362">
            <v>603</v>
          </cell>
          <cell r="Q362">
            <v>921</v>
          </cell>
          <cell r="R362">
            <v>3329</v>
          </cell>
          <cell r="S362">
            <v>1069</v>
          </cell>
          <cell r="T362">
            <v>8974</v>
          </cell>
          <cell r="U362">
            <v>66825</v>
          </cell>
        </row>
        <row r="363">
          <cell r="B363">
            <v>112658</v>
          </cell>
          <cell r="C363">
            <v>12082</v>
          </cell>
          <cell r="D363">
            <v>1757</v>
          </cell>
          <cell r="E363">
            <v>3555</v>
          </cell>
          <cell r="F363">
            <v>2080</v>
          </cell>
          <cell r="G363">
            <v>9604</v>
          </cell>
          <cell r="H363">
            <v>6417</v>
          </cell>
          <cell r="I363">
            <v>25708</v>
          </cell>
          <cell r="J363">
            <v>173861</v>
          </cell>
          <cell r="M363">
            <v>39405</v>
          </cell>
          <cell r="N363">
            <v>4807</v>
          </cell>
          <cell r="O363">
            <v>500</v>
          </cell>
          <cell r="P363">
            <v>427</v>
          </cell>
          <cell r="Q363">
            <v>518</v>
          </cell>
          <cell r="R363">
            <v>2733</v>
          </cell>
          <cell r="S363">
            <v>1080</v>
          </cell>
          <cell r="T363">
            <v>7158</v>
          </cell>
          <cell r="U363">
            <v>56628</v>
          </cell>
        </row>
        <row r="364">
          <cell r="B364">
            <v>100993</v>
          </cell>
          <cell r="C364">
            <v>14132</v>
          </cell>
          <cell r="D364">
            <v>5729</v>
          </cell>
          <cell r="E364">
            <v>11809</v>
          </cell>
          <cell r="F364">
            <v>2975</v>
          </cell>
          <cell r="G364">
            <v>16568</v>
          </cell>
          <cell r="H364">
            <v>4392</v>
          </cell>
          <cell r="I364">
            <v>31413</v>
          </cell>
          <cell r="J364">
            <v>188011</v>
          </cell>
          <cell r="M364">
            <v>36142</v>
          </cell>
          <cell r="N364">
            <v>4897</v>
          </cell>
          <cell r="O364">
            <v>645</v>
          </cell>
          <cell r="P364">
            <v>904</v>
          </cell>
          <cell r="Q364">
            <v>743</v>
          </cell>
          <cell r="R364">
            <v>3235</v>
          </cell>
          <cell r="S364">
            <v>868</v>
          </cell>
          <cell r="T364">
            <v>7752</v>
          </cell>
          <cell r="U364">
            <v>55186</v>
          </cell>
        </row>
        <row r="365">
          <cell r="B365">
            <v>109356</v>
          </cell>
          <cell r="C365">
            <v>17150</v>
          </cell>
          <cell r="D365">
            <v>4173</v>
          </cell>
          <cell r="E365">
            <v>8293</v>
          </cell>
          <cell r="F365">
            <v>2481</v>
          </cell>
          <cell r="G365">
            <v>12403</v>
          </cell>
          <cell r="H365">
            <v>4522</v>
          </cell>
          <cell r="I365">
            <v>41385</v>
          </cell>
          <cell r="J365">
            <v>199763</v>
          </cell>
          <cell r="M365">
            <v>35028</v>
          </cell>
          <cell r="N365">
            <v>5520</v>
          </cell>
          <cell r="O365">
            <v>626</v>
          </cell>
          <cell r="P365">
            <v>768</v>
          </cell>
          <cell r="Q365">
            <v>711</v>
          </cell>
          <cell r="R365">
            <v>2883</v>
          </cell>
          <cell r="S365">
            <v>823</v>
          </cell>
          <cell r="T365">
            <v>8662</v>
          </cell>
          <cell r="U365">
            <v>55021</v>
          </cell>
        </row>
        <row r="366">
          <cell r="B366">
            <v>98369</v>
          </cell>
          <cell r="C366">
            <v>16661</v>
          </cell>
          <cell r="D366">
            <v>5522</v>
          </cell>
          <cell r="E366">
            <v>4161</v>
          </cell>
          <cell r="F366">
            <v>2293</v>
          </cell>
          <cell r="G366">
            <v>11102</v>
          </cell>
          <cell r="H366">
            <v>2786</v>
          </cell>
          <cell r="I366">
            <v>39028</v>
          </cell>
          <cell r="J366">
            <v>179922</v>
          </cell>
          <cell r="M366">
            <v>32541</v>
          </cell>
          <cell r="N366">
            <v>4967</v>
          </cell>
          <cell r="O366">
            <v>506</v>
          </cell>
          <cell r="P366">
            <v>458</v>
          </cell>
          <cell r="Q366">
            <v>617</v>
          </cell>
          <cell r="R366">
            <v>2847</v>
          </cell>
          <cell r="S366">
            <v>730</v>
          </cell>
          <cell r="T366">
            <v>7911</v>
          </cell>
          <cell r="U366">
            <v>50577</v>
          </cell>
        </row>
        <row r="367">
          <cell r="B367">
            <v>98372</v>
          </cell>
          <cell r="C367">
            <v>18210</v>
          </cell>
          <cell r="D367">
            <v>3506</v>
          </cell>
          <cell r="E367">
            <v>6757</v>
          </cell>
          <cell r="F367">
            <v>2341</v>
          </cell>
          <cell r="G367">
            <v>9268</v>
          </cell>
          <cell r="H367">
            <v>2565</v>
          </cell>
          <cell r="I367">
            <v>29896</v>
          </cell>
          <cell r="J367">
            <v>170915</v>
          </cell>
          <cell r="M367">
            <v>34827</v>
          </cell>
          <cell r="N367">
            <v>5721</v>
          </cell>
          <cell r="O367">
            <v>537</v>
          </cell>
          <cell r="P367">
            <v>572</v>
          </cell>
          <cell r="Q367">
            <v>704</v>
          </cell>
          <cell r="R367">
            <v>2715</v>
          </cell>
          <cell r="S367">
            <v>789</v>
          </cell>
          <cell r="T367">
            <v>7178</v>
          </cell>
          <cell r="U367">
            <v>53043</v>
          </cell>
        </row>
        <row r="368">
          <cell r="B368">
            <v>115144</v>
          </cell>
          <cell r="C368">
            <v>18002</v>
          </cell>
          <cell r="D368">
            <v>5414</v>
          </cell>
          <cell r="E368">
            <v>8178</v>
          </cell>
          <cell r="F368">
            <v>3341</v>
          </cell>
          <cell r="G368">
            <v>17767</v>
          </cell>
          <cell r="H368">
            <v>4883</v>
          </cell>
          <cell r="I368">
            <v>36854</v>
          </cell>
          <cell r="J368">
            <v>209583</v>
          </cell>
          <cell r="M368">
            <v>38032</v>
          </cell>
          <cell r="N368">
            <v>6312</v>
          </cell>
          <cell r="O368">
            <v>698</v>
          </cell>
          <cell r="P368">
            <v>773</v>
          </cell>
          <cell r="Q368">
            <v>916</v>
          </cell>
          <cell r="R368">
            <v>4265</v>
          </cell>
          <cell r="S368">
            <v>1189</v>
          </cell>
          <cell r="T368">
            <v>8067</v>
          </cell>
          <cell r="U368">
            <v>60252</v>
          </cell>
        </row>
        <row r="369">
          <cell r="B369">
            <v>118812</v>
          </cell>
          <cell r="C369">
            <v>15828</v>
          </cell>
          <cell r="D369">
            <v>8029</v>
          </cell>
          <cell r="E369">
            <v>10846</v>
          </cell>
          <cell r="F369">
            <v>3625</v>
          </cell>
          <cell r="G369">
            <v>12940</v>
          </cell>
          <cell r="H369">
            <v>4814</v>
          </cell>
          <cell r="I369">
            <v>44966</v>
          </cell>
          <cell r="J369">
            <v>219860</v>
          </cell>
          <cell r="M369">
            <v>36405</v>
          </cell>
          <cell r="N369">
            <v>4738</v>
          </cell>
          <cell r="O369">
            <v>857</v>
          </cell>
          <cell r="P369">
            <v>949</v>
          </cell>
          <cell r="Q369">
            <v>1079</v>
          </cell>
          <cell r="R369">
            <v>2710</v>
          </cell>
          <cell r="S369">
            <v>869</v>
          </cell>
          <cell r="T369">
            <v>8415</v>
          </cell>
          <cell r="U369">
            <v>56022</v>
          </cell>
        </row>
        <row r="370">
          <cell r="B370">
            <v>114426</v>
          </cell>
          <cell r="C370">
            <v>21449</v>
          </cell>
          <cell r="D370">
            <v>7711</v>
          </cell>
          <cell r="E370">
            <v>3479</v>
          </cell>
          <cell r="F370">
            <v>2606</v>
          </cell>
          <cell r="G370">
            <v>12944</v>
          </cell>
          <cell r="H370">
            <v>4572</v>
          </cell>
          <cell r="I370">
            <v>42530</v>
          </cell>
          <cell r="J370">
            <v>209717</v>
          </cell>
          <cell r="M370">
            <v>34650</v>
          </cell>
          <cell r="N370">
            <v>6036</v>
          </cell>
          <cell r="O370">
            <v>638</v>
          </cell>
          <cell r="P370">
            <v>632</v>
          </cell>
          <cell r="Q370">
            <v>737</v>
          </cell>
          <cell r="R370">
            <v>2941</v>
          </cell>
          <cell r="S370">
            <v>745</v>
          </cell>
          <cell r="T370">
            <v>7791</v>
          </cell>
          <cell r="U370">
            <v>54170</v>
          </cell>
        </row>
        <row r="371">
          <cell r="B371">
            <v>148954</v>
          </cell>
          <cell r="C371">
            <v>18762</v>
          </cell>
          <cell r="D371">
            <v>5737</v>
          </cell>
          <cell r="E371">
            <v>3070</v>
          </cell>
          <cell r="F371">
            <v>3548</v>
          </cell>
          <cell r="G371">
            <v>26247</v>
          </cell>
          <cell r="H371">
            <v>3655</v>
          </cell>
          <cell r="I371">
            <v>42362</v>
          </cell>
          <cell r="J371">
            <v>252335</v>
          </cell>
          <cell r="M371">
            <v>43681</v>
          </cell>
          <cell r="N371">
            <v>6088</v>
          </cell>
          <cell r="O371">
            <v>751</v>
          </cell>
          <cell r="P371">
            <v>543</v>
          </cell>
          <cell r="Q371">
            <v>1010</v>
          </cell>
          <cell r="R371">
            <v>4630</v>
          </cell>
          <cell r="S371">
            <v>910</v>
          </cell>
          <cell r="T371">
            <v>11204</v>
          </cell>
          <cell r="U371">
            <v>68817</v>
          </cell>
        </row>
        <row r="372">
          <cell r="B372">
            <v>136132</v>
          </cell>
          <cell r="C372">
            <v>23060</v>
          </cell>
          <cell r="D372">
            <v>7760</v>
          </cell>
          <cell r="E372">
            <v>12160</v>
          </cell>
          <cell r="F372">
            <v>4955</v>
          </cell>
          <cell r="G372">
            <v>15927</v>
          </cell>
          <cell r="H372">
            <v>8121</v>
          </cell>
          <cell r="I372">
            <v>39160</v>
          </cell>
          <cell r="J372">
            <v>247275</v>
          </cell>
          <cell r="M372">
            <v>40036</v>
          </cell>
          <cell r="N372">
            <v>6305</v>
          </cell>
          <cell r="O372">
            <v>978</v>
          </cell>
          <cell r="P372">
            <v>1187</v>
          </cell>
          <cell r="Q372">
            <v>1467</v>
          </cell>
          <cell r="R372">
            <v>4586</v>
          </cell>
          <cell r="S372">
            <v>1183</v>
          </cell>
          <cell r="T372">
            <v>8759</v>
          </cell>
          <cell r="U372">
            <v>64501</v>
          </cell>
        </row>
        <row r="373">
          <cell r="B373">
            <v>137693</v>
          </cell>
          <cell r="C373">
            <v>23795</v>
          </cell>
          <cell r="D373">
            <v>4406</v>
          </cell>
          <cell r="E373">
            <v>4396</v>
          </cell>
          <cell r="F373">
            <v>3335</v>
          </cell>
          <cell r="G373">
            <v>15147</v>
          </cell>
          <cell r="H373">
            <v>6620</v>
          </cell>
          <cell r="I373">
            <v>42099</v>
          </cell>
          <cell r="J373">
            <v>237491</v>
          </cell>
          <cell r="M373">
            <v>41092</v>
          </cell>
          <cell r="N373">
            <v>7708</v>
          </cell>
          <cell r="O373">
            <v>892</v>
          </cell>
          <cell r="P373">
            <v>626</v>
          </cell>
          <cell r="Q373">
            <v>814</v>
          </cell>
          <cell r="R373">
            <v>3592</v>
          </cell>
          <cell r="S373">
            <v>1227</v>
          </cell>
          <cell r="T373">
            <v>10038</v>
          </cell>
          <cell r="U373">
            <v>65989</v>
          </cell>
        </row>
        <row r="374">
          <cell r="B374">
            <v>166234</v>
          </cell>
          <cell r="C374">
            <v>21108</v>
          </cell>
          <cell r="D374">
            <v>6779</v>
          </cell>
          <cell r="E374">
            <v>7218</v>
          </cell>
          <cell r="F374">
            <v>2760</v>
          </cell>
          <cell r="G374">
            <v>10774</v>
          </cell>
          <cell r="H374">
            <v>4531</v>
          </cell>
          <cell r="I374">
            <v>33414</v>
          </cell>
          <cell r="J374">
            <v>252818</v>
          </cell>
          <cell r="M374">
            <v>46001</v>
          </cell>
          <cell r="N374">
            <v>5813</v>
          </cell>
          <cell r="O374">
            <v>911</v>
          </cell>
          <cell r="P374">
            <v>823</v>
          </cell>
          <cell r="Q374">
            <v>830</v>
          </cell>
          <cell r="R374">
            <v>3658</v>
          </cell>
          <cell r="S374">
            <v>988</v>
          </cell>
          <cell r="T374">
            <v>8830</v>
          </cell>
          <cell r="U374">
            <v>67854</v>
          </cell>
        </row>
        <row r="375">
          <cell r="B375">
            <v>134113</v>
          </cell>
          <cell r="C375">
            <v>22017</v>
          </cell>
          <cell r="D375">
            <v>3839</v>
          </cell>
          <cell r="E375">
            <v>9369</v>
          </cell>
          <cell r="F375">
            <v>2141</v>
          </cell>
          <cell r="G375">
            <v>10831</v>
          </cell>
          <cell r="H375">
            <v>5032</v>
          </cell>
          <cell r="I375">
            <v>28375</v>
          </cell>
          <cell r="J375">
            <v>215717</v>
          </cell>
          <cell r="M375">
            <v>40553</v>
          </cell>
          <cell r="N375">
            <v>5860</v>
          </cell>
          <cell r="O375">
            <v>622</v>
          </cell>
          <cell r="P375">
            <v>738</v>
          </cell>
          <cell r="Q375">
            <v>635</v>
          </cell>
          <cell r="R375">
            <v>3105</v>
          </cell>
          <cell r="S375">
            <v>979</v>
          </cell>
          <cell r="T375">
            <v>8402</v>
          </cell>
          <cell r="U375">
            <v>60894</v>
          </cell>
        </row>
        <row r="376">
          <cell r="B376">
            <v>121385</v>
          </cell>
          <cell r="C376">
            <v>13692</v>
          </cell>
          <cell r="D376">
            <v>6653</v>
          </cell>
          <cell r="E376">
            <v>6027</v>
          </cell>
          <cell r="F376">
            <v>1628</v>
          </cell>
          <cell r="G376">
            <v>11031</v>
          </cell>
          <cell r="H376">
            <v>6779</v>
          </cell>
          <cell r="I376">
            <v>32159</v>
          </cell>
          <cell r="J376">
            <v>199354</v>
          </cell>
          <cell r="M376">
            <v>37502</v>
          </cell>
          <cell r="N376">
            <v>4658</v>
          </cell>
          <cell r="O376">
            <v>662</v>
          </cell>
          <cell r="P376">
            <v>555</v>
          </cell>
          <cell r="Q376">
            <v>489</v>
          </cell>
          <cell r="R376">
            <v>3252</v>
          </cell>
          <cell r="S376">
            <v>1037</v>
          </cell>
          <cell r="T376">
            <v>8163</v>
          </cell>
          <cell r="U376">
            <v>56318</v>
          </cell>
        </row>
        <row r="377">
          <cell r="B377">
            <v>118568</v>
          </cell>
          <cell r="C377">
            <v>17473</v>
          </cell>
          <cell r="D377">
            <v>4092</v>
          </cell>
          <cell r="E377">
            <v>8696</v>
          </cell>
          <cell r="F377">
            <v>2172</v>
          </cell>
          <cell r="G377">
            <v>8801</v>
          </cell>
          <cell r="H377">
            <v>3538</v>
          </cell>
          <cell r="I377">
            <v>30575</v>
          </cell>
          <cell r="J377">
            <v>193915</v>
          </cell>
          <cell r="M377">
            <v>37105</v>
          </cell>
          <cell r="N377">
            <v>5060</v>
          </cell>
          <cell r="O377">
            <v>390</v>
          </cell>
          <cell r="P377">
            <v>857</v>
          </cell>
          <cell r="Q377">
            <v>550</v>
          </cell>
          <cell r="R377">
            <v>3637</v>
          </cell>
          <cell r="S377">
            <v>693</v>
          </cell>
          <cell r="T377">
            <v>6476</v>
          </cell>
          <cell r="U377">
            <v>54768</v>
          </cell>
        </row>
        <row r="378">
          <cell r="B378">
            <v>122307</v>
          </cell>
          <cell r="C378">
            <v>18915</v>
          </cell>
          <cell r="D378">
            <v>4059</v>
          </cell>
          <cell r="E378">
            <v>3946</v>
          </cell>
          <cell r="F378">
            <v>2233</v>
          </cell>
          <cell r="G378">
            <v>11298</v>
          </cell>
          <cell r="H378">
            <v>3495</v>
          </cell>
          <cell r="I378">
            <v>32219</v>
          </cell>
          <cell r="J378">
            <v>198472</v>
          </cell>
          <cell r="M378">
            <v>39342</v>
          </cell>
          <cell r="N378">
            <v>5392</v>
          </cell>
          <cell r="O378">
            <v>595</v>
          </cell>
          <cell r="P378">
            <v>443</v>
          </cell>
          <cell r="Q378">
            <v>622</v>
          </cell>
          <cell r="R378">
            <v>2805</v>
          </cell>
          <cell r="S378">
            <v>765</v>
          </cell>
          <cell r="T378">
            <v>7965</v>
          </cell>
          <cell r="U378">
            <v>57929</v>
          </cell>
        </row>
        <row r="379">
          <cell r="B379">
            <v>140759</v>
          </cell>
          <cell r="C379">
            <v>25272</v>
          </cell>
          <cell r="D379">
            <v>7031</v>
          </cell>
          <cell r="E379">
            <v>6676</v>
          </cell>
          <cell r="F379">
            <v>2863</v>
          </cell>
          <cell r="G379">
            <v>13069</v>
          </cell>
          <cell r="H379">
            <v>5505</v>
          </cell>
          <cell r="I379">
            <v>35781</v>
          </cell>
          <cell r="J379">
            <v>236956</v>
          </cell>
          <cell r="M379">
            <v>44573</v>
          </cell>
          <cell r="N379">
            <v>7321</v>
          </cell>
          <cell r="O379">
            <v>1071</v>
          </cell>
          <cell r="P379">
            <v>684</v>
          </cell>
          <cell r="Q379">
            <v>922</v>
          </cell>
          <cell r="R379">
            <v>3817</v>
          </cell>
          <cell r="S379">
            <v>1080</v>
          </cell>
          <cell r="T379">
            <v>9905</v>
          </cell>
          <cell r="U379">
            <v>69373</v>
          </cell>
        </row>
        <row r="380">
          <cell r="B380">
            <v>130221</v>
          </cell>
          <cell r="C380">
            <v>19611</v>
          </cell>
          <cell r="D380">
            <v>3825</v>
          </cell>
          <cell r="E380">
            <v>7657</v>
          </cell>
          <cell r="F380">
            <v>3054</v>
          </cell>
          <cell r="G380">
            <v>13950</v>
          </cell>
          <cell r="H380">
            <v>2173</v>
          </cell>
          <cell r="I380">
            <v>35618</v>
          </cell>
          <cell r="J380">
            <v>216109</v>
          </cell>
          <cell r="M380">
            <v>42706</v>
          </cell>
          <cell r="N380">
            <v>6591</v>
          </cell>
          <cell r="O380">
            <v>712</v>
          </cell>
          <cell r="P380">
            <v>828</v>
          </cell>
          <cell r="Q380">
            <v>874</v>
          </cell>
          <cell r="R380">
            <v>3813</v>
          </cell>
          <cell r="S380">
            <v>777</v>
          </cell>
          <cell r="T380">
            <v>9427</v>
          </cell>
          <cell r="U380">
            <v>65728</v>
          </cell>
        </row>
        <row r="381">
          <cell r="B381">
            <v>139306</v>
          </cell>
          <cell r="C381">
            <v>20279</v>
          </cell>
          <cell r="D381">
            <v>6783</v>
          </cell>
          <cell r="E381">
            <v>4325</v>
          </cell>
          <cell r="F381">
            <v>3028</v>
          </cell>
          <cell r="G381">
            <v>20279</v>
          </cell>
          <cell r="H381">
            <v>4586</v>
          </cell>
          <cell r="I381">
            <v>30227</v>
          </cell>
          <cell r="J381">
            <v>228813</v>
          </cell>
          <cell r="M381">
            <v>45199</v>
          </cell>
          <cell r="N381">
            <v>4351</v>
          </cell>
          <cell r="O381">
            <v>774</v>
          </cell>
          <cell r="P381">
            <v>538</v>
          </cell>
          <cell r="Q381">
            <v>845</v>
          </cell>
          <cell r="R381">
            <v>4351</v>
          </cell>
          <cell r="S381">
            <v>852</v>
          </cell>
          <cell r="T381">
            <v>11694</v>
          </cell>
          <cell r="U381">
            <v>68604</v>
          </cell>
        </row>
        <row r="382">
          <cell r="B382">
            <v>144005</v>
          </cell>
          <cell r="C382">
            <v>21040</v>
          </cell>
          <cell r="D382">
            <v>2827</v>
          </cell>
          <cell r="E382">
            <v>4956</v>
          </cell>
          <cell r="F382">
            <v>4712</v>
          </cell>
          <cell r="G382">
            <v>15936</v>
          </cell>
          <cell r="H382">
            <v>5500</v>
          </cell>
          <cell r="I382">
            <v>34111</v>
          </cell>
          <cell r="J382">
            <v>233087</v>
          </cell>
          <cell r="M382">
            <v>48352</v>
          </cell>
          <cell r="N382">
            <v>7481</v>
          </cell>
          <cell r="O382">
            <v>830</v>
          </cell>
          <cell r="P382">
            <v>722</v>
          </cell>
          <cell r="Q382">
            <v>1450</v>
          </cell>
          <cell r="R382">
            <v>4047</v>
          </cell>
          <cell r="S382">
            <v>1308</v>
          </cell>
          <cell r="T382">
            <v>11230</v>
          </cell>
          <cell r="U382">
            <v>75420</v>
          </cell>
        </row>
      </sheetData>
      <sheetData sheetId="11"/>
      <sheetData sheetId="12">
        <row r="160">
          <cell r="B160">
            <v>21535</v>
          </cell>
          <cell r="C160">
            <v>5778</v>
          </cell>
          <cell r="D160">
            <v>5302</v>
          </cell>
          <cell r="E160">
            <v>3399</v>
          </cell>
          <cell r="F160">
            <v>2332</v>
          </cell>
          <cell r="G160">
            <v>1251</v>
          </cell>
          <cell r="H160">
            <v>1264</v>
          </cell>
          <cell r="I160">
            <v>449</v>
          </cell>
          <cell r="J160">
            <v>1776</v>
          </cell>
          <cell r="Z160">
            <v>8520432</v>
          </cell>
          <cell r="AA160">
            <v>1909795</v>
          </cell>
          <cell r="AB160">
            <v>1706557</v>
          </cell>
          <cell r="AC160">
            <v>971117</v>
          </cell>
          <cell r="AD160">
            <v>788089</v>
          </cell>
          <cell r="AE160">
            <v>362973</v>
          </cell>
          <cell r="AF160">
            <v>321603</v>
          </cell>
          <cell r="AG160">
            <v>317607</v>
          </cell>
          <cell r="AH160">
            <v>350257</v>
          </cell>
          <cell r="AU160">
            <v>20554028</v>
          </cell>
        </row>
        <row r="161">
          <cell r="B161">
            <v>35763</v>
          </cell>
          <cell r="C161">
            <v>5860</v>
          </cell>
          <cell r="D161">
            <v>6338</v>
          </cell>
          <cell r="E161">
            <v>4170</v>
          </cell>
          <cell r="F161">
            <v>3224</v>
          </cell>
          <cell r="G161">
            <v>1550</v>
          </cell>
          <cell r="H161">
            <v>2805</v>
          </cell>
          <cell r="I161">
            <v>811</v>
          </cell>
          <cell r="J161">
            <v>1714</v>
          </cell>
          <cell r="Z161">
            <v>15484486</v>
          </cell>
          <cell r="AA161">
            <v>1985647</v>
          </cell>
          <cell r="AB161">
            <v>2025208</v>
          </cell>
          <cell r="AC161">
            <v>1074582</v>
          </cell>
          <cell r="AD161">
            <v>1115192</v>
          </cell>
          <cell r="AE161">
            <v>448751</v>
          </cell>
          <cell r="AF161">
            <v>835610</v>
          </cell>
          <cell r="AG161">
            <v>399490</v>
          </cell>
          <cell r="AH161">
            <v>422007</v>
          </cell>
          <cell r="AU161">
            <v>29838114</v>
          </cell>
        </row>
        <row r="162">
          <cell r="B162">
            <v>29973</v>
          </cell>
          <cell r="C162">
            <v>9071</v>
          </cell>
          <cell r="D162">
            <v>5947</v>
          </cell>
          <cell r="E162">
            <v>3731</v>
          </cell>
          <cell r="F162">
            <v>1883</v>
          </cell>
          <cell r="G162">
            <v>1617</v>
          </cell>
          <cell r="H162">
            <v>1697</v>
          </cell>
          <cell r="I162">
            <v>767</v>
          </cell>
          <cell r="J162">
            <v>820</v>
          </cell>
          <cell r="Z162">
            <v>11453597</v>
          </cell>
          <cell r="AA162">
            <v>3119910</v>
          </cell>
          <cell r="AB162">
            <v>1791656</v>
          </cell>
          <cell r="AC162">
            <v>968961</v>
          </cell>
          <cell r="AD162">
            <v>641418</v>
          </cell>
          <cell r="AE162">
            <v>536103</v>
          </cell>
          <cell r="AF162">
            <v>462705</v>
          </cell>
          <cell r="AG162">
            <v>532041</v>
          </cell>
          <cell r="AH162">
            <v>219627</v>
          </cell>
          <cell r="AU162">
            <v>25055482</v>
          </cell>
        </row>
        <row r="163">
          <cell r="B163">
            <v>24372</v>
          </cell>
          <cell r="C163">
            <v>6627</v>
          </cell>
          <cell r="D163">
            <v>6225</v>
          </cell>
          <cell r="E163">
            <v>3861</v>
          </cell>
          <cell r="F163">
            <v>1741</v>
          </cell>
          <cell r="G163">
            <v>2589</v>
          </cell>
          <cell r="H163">
            <v>1686</v>
          </cell>
          <cell r="I163">
            <v>904</v>
          </cell>
          <cell r="J163">
            <v>931</v>
          </cell>
          <cell r="Z163">
            <v>7018953</v>
          </cell>
          <cell r="AA163">
            <v>2260068</v>
          </cell>
          <cell r="AB163">
            <v>1932547</v>
          </cell>
          <cell r="AC163">
            <v>944405</v>
          </cell>
          <cell r="AD163">
            <v>531673</v>
          </cell>
          <cell r="AE163">
            <v>677048</v>
          </cell>
          <cell r="AF163">
            <v>504347</v>
          </cell>
          <cell r="AG163">
            <v>666726</v>
          </cell>
          <cell r="AH163">
            <v>185612</v>
          </cell>
          <cell r="AU163">
            <v>20853614</v>
          </cell>
        </row>
        <row r="164">
          <cell r="B164">
            <v>26235</v>
          </cell>
          <cell r="C164">
            <v>7323</v>
          </cell>
          <cell r="D164">
            <v>7132</v>
          </cell>
          <cell r="E164">
            <v>4840</v>
          </cell>
          <cell r="F164">
            <v>3265</v>
          </cell>
          <cell r="G164">
            <v>2017</v>
          </cell>
          <cell r="H164">
            <v>2813</v>
          </cell>
          <cell r="I164">
            <v>1552</v>
          </cell>
          <cell r="J164">
            <v>1919</v>
          </cell>
          <cell r="Z164">
            <v>7179552</v>
          </cell>
          <cell r="AA164">
            <v>2691702</v>
          </cell>
          <cell r="AB164">
            <v>2303274</v>
          </cell>
          <cell r="AC164">
            <v>1202681</v>
          </cell>
          <cell r="AD164">
            <v>1167932</v>
          </cell>
          <cell r="AE164">
            <v>438390</v>
          </cell>
          <cell r="AF164">
            <v>746964</v>
          </cell>
          <cell r="AG164">
            <v>1030431</v>
          </cell>
          <cell r="AH164">
            <v>460295</v>
          </cell>
          <cell r="AU164">
            <v>24153591</v>
          </cell>
        </row>
        <row r="165">
          <cell r="B165">
            <v>20387</v>
          </cell>
          <cell r="C165">
            <v>7197</v>
          </cell>
          <cell r="D165">
            <v>5771</v>
          </cell>
          <cell r="E165">
            <v>5023</v>
          </cell>
          <cell r="F165">
            <v>3112</v>
          </cell>
          <cell r="G165">
            <v>1450</v>
          </cell>
          <cell r="H165">
            <v>2419</v>
          </cell>
          <cell r="I165">
            <v>1111</v>
          </cell>
          <cell r="J165">
            <v>1552</v>
          </cell>
          <cell r="Z165">
            <v>5085172</v>
          </cell>
          <cell r="AA165">
            <v>2418400</v>
          </cell>
          <cell r="AB165">
            <v>1693534</v>
          </cell>
          <cell r="AC165">
            <v>1343450</v>
          </cell>
          <cell r="AD165">
            <v>1105216</v>
          </cell>
          <cell r="AE165">
            <v>340045</v>
          </cell>
          <cell r="AF165">
            <v>704692</v>
          </cell>
          <cell r="AG165">
            <v>697406</v>
          </cell>
          <cell r="AH165">
            <v>295156</v>
          </cell>
          <cell r="AU165">
            <v>20701087</v>
          </cell>
        </row>
        <row r="166">
          <cell r="B166">
            <v>17130</v>
          </cell>
          <cell r="C166">
            <v>6640</v>
          </cell>
          <cell r="D166">
            <v>6574</v>
          </cell>
          <cell r="E166">
            <v>5596</v>
          </cell>
          <cell r="F166">
            <v>3346</v>
          </cell>
          <cell r="G166">
            <v>1108</v>
          </cell>
          <cell r="H166">
            <v>2759</v>
          </cell>
          <cell r="I166">
            <v>937</v>
          </cell>
          <cell r="J166">
            <v>1160</v>
          </cell>
          <cell r="Z166">
            <v>4127887</v>
          </cell>
          <cell r="AA166">
            <v>2244564</v>
          </cell>
          <cell r="AB166">
            <v>2138534</v>
          </cell>
          <cell r="AC166">
            <v>1510942</v>
          </cell>
          <cell r="AD166">
            <v>1283037</v>
          </cell>
          <cell r="AE166">
            <v>285307</v>
          </cell>
          <cell r="AF166">
            <v>784920</v>
          </cell>
          <cell r="AG166">
            <v>913428</v>
          </cell>
          <cell r="AH166">
            <v>157694</v>
          </cell>
          <cell r="AU166">
            <v>19909578</v>
          </cell>
        </row>
        <row r="167">
          <cell r="B167">
            <v>27145</v>
          </cell>
          <cell r="C167">
            <v>7473</v>
          </cell>
          <cell r="D167">
            <v>8363</v>
          </cell>
          <cell r="E167">
            <v>5328</v>
          </cell>
          <cell r="F167">
            <v>2353</v>
          </cell>
          <cell r="G167">
            <v>1599</v>
          </cell>
          <cell r="H167">
            <v>2049</v>
          </cell>
          <cell r="I167">
            <v>1189</v>
          </cell>
          <cell r="J167">
            <v>1374</v>
          </cell>
          <cell r="Z167">
            <v>6903362</v>
          </cell>
          <cell r="AA167">
            <v>2497490</v>
          </cell>
          <cell r="AB167">
            <v>2443783</v>
          </cell>
          <cell r="AC167">
            <v>1380687</v>
          </cell>
          <cell r="AD167">
            <v>783577</v>
          </cell>
          <cell r="AE167">
            <v>417174</v>
          </cell>
          <cell r="AF167">
            <v>588062</v>
          </cell>
          <cell r="AG167">
            <v>556661</v>
          </cell>
          <cell r="AH167">
            <v>254009</v>
          </cell>
          <cell r="AU167">
            <v>22377080</v>
          </cell>
        </row>
        <row r="168">
          <cell r="B168">
            <v>25802</v>
          </cell>
          <cell r="C168">
            <v>9373</v>
          </cell>
          <cell r="D168">
            <v>7252</v>
          </cell>
          <cell r="E168">
            <v>5124</v>
          </cell>
          <cell r="F168">
            <v>5250</v>
          </cell>
          <cell r="G168">
            <v>1629</v>
          </cell>
          <cell r="H168">
            <v>1270</v>
          </cell>
          <cell r="I168">
            <v>795</v>
          </cell>
          <cell r="J168">
            <v>1495</v>
          </cell>
          <cell r="Z168">
            <v>7626464</v>
          </cell>
          <cell r="AA168">
            <v>3018705</v>
          </cell>
          <cell r="AB168">
            <v>2048153</v>
          </cell>
          <cell r="AC168">
            <v>1388005</v>
          </cell>
          <cell r="AD168">
            <v>1446596</v>
          </cell>
          <cell r="AE168">
            <v>376900</v>
          </cell>
          <cell r="AF168">
            <v>325244</v>
          </cell>
          <cell r="AG168">
            <v>417276</v>
          </cell>
          <cell r="AH168">
            <v>327901</v>
          </cell>
          <cell r="AU168">
            <v>23831472</v>
          </cell>
        </row>
        <row r="169">
          <cell r="B169">
            <v>23579</v>
          </cell>
          <cell r="C169">
            <v>6722</v>
          </cell>
          <cell r="D169">
            <v>5229</v>
          </cell>
          <cell r="E169">
            <v>3123</v>
          </cell>
          <cell r="F169">
            <v>2504</v>
          </cell>
          <cell r="G169">
            <v>2532</v>
          </cell>
          <cell r="H169">
            <v>804</v>
          </cell>
          <cell r="I169">
            <v>909</v>
          </cell>
          <cell r="J169">
            <v>1447</v>
          </cell>
          <cell r="Z169">
            <v>6802205</v>
          </cell>
          <cell r="AA169">
            <v>2483384</v>
          </cell>
          <cell r="AB169">
            <v>1500800</v>
          </cell>
          <cell r="AC169">
            <v>840945</v>
          </cell>
          <cell r="AD169">
            <v>962312</v>
          </cell>
          <cell r="AE169">
            <v>685597</v>
          </cell>
          <cell r="AF169">
            <v>195525</v>
          </cell>
          <cell r="AG169">
            <v>793050</v>
          </cell>
          <cell r="AH169">
            <v>324089</v>
          </cell>
          <cell r="AU169">
            <v>20802123</v>
          </cell>
        </row>
        <row r="170">
          <cell r="B170">
            <v>24687</v>
          </cell>
          <cell r="C170">
            <v>7639</v>
          </cell>
          <cell r="D170">
            <v>4055</v>
          </cell>
          <cell r="E170">
            <v>2912</v>
          </cell>
          <cell r="F170">
            <v>2232</v>
          </cell>
          <cell r="G170">
            <v>2188</v>
          </cell>
          <cell r="H170">
            <v>1279</v>
          </cell>
          <cell r="I170">
            <v>510</v>
          </cell>
          <cell r="J170">
            <v>1022</v>
          </cell>
          <cell r="Z170">
            <v>7671541</v>
          </cell>
          <cell r="AA170">
            <v>2829377</v>
          </cell>
          <cell r="AB170">
            <v>1391119</v>
          </cell>
          <cell r="AC170">
            <v>697908</v>
          </cell>
          <cell r="AD170">
            <v>748137</v>
          </cell>
          <cell r="AE170">
            <v>434318</v>
          </cell>
          <cell r="AF170">
            <v>346556</v>
          </cell>
          <cell r="AG170">
            <v>606547</v>
          </cell>
          <cell r="AH170">
            <v>240499</v>
          </cell>
          <cell r="AU170">
            <v>21076909</v>
          </cell>
        </row>
        <row r="171">
          <cell r="B171">
            <v>22761</v>
          </cell>
          <cell r="C171">
            <v>5849</v>
          </cell>
          <cell r="D171">
            <v>4739</v>
          </cell>
          <cell r="E171">
            <v>1594</v>
          </cell>
          <cell r="F171">
            <v>1953</v>
          </cell>
          <cell r="G171">
            <v>1241</v>
          </cell>
          <cell r="H171">
            <v>1426</v>
          </cell>
          <cell r="I171">
            <v>435</v>
          </cell>
          <cell r="J171">
            <v>624</v>
          </cell>
          <cell r="W171">
            <v>52998</v>
          </cell>
          <cell r="Z171">
            <v>7529489</v>
          </cell>
          <cell r="AA171">
            <v>2409602</v>
          </cell>
          <cell r="AB171">
            <v>1495115</v>
          </cell>
          <cell r="AC171">
            <v>411709</v>
          </cell>
          <cell r="AD171">
            <v>608066</v>
          </cell>
          <cell r="AE171">
            <v>372624</v>
          </cell>
          <cell r="AF171">
            <v>438955</v>
          </cell>
          <cell r="AG171">
            <v>445309</v>
          </cell>
          <cell r="AH171">
            <v>181892</v>
          </cell>
          <cell r="AU171">
            <v>18903240</v>
          </cell>
        </row>
        <row r="172">
          <cell r="B172">
            <v>23518</v>
          </cell>
          <cell r="C172">
            <v>7376</v>
          </cell>
          <cell r="D172">
            <v>4945</v>
          </cell>
          <cell r="E172">
            <v>1876</v>
          </cell>
          <cell r="F172">
            <v>1852</v>
          </cell>
          <cell r="G172">
            <v>1227</v>
          </cell>
          <cell r="H172">
            <v>2110</v>
          </cell>
          <cell r="I172">
            <v>580</v>
          </cell>
          <cell r="J172">
            <v>1113</v>
          </cell>
          <cell r="W172">
            <v>58539</v>
          </cell>
          <cell r="Z172">
            <v>7137882</v>
          </cell>
          <cell r="AA172">
            <v>2594444</v>
          </cell>
          <cell r="AB172">
            <v>1572503</v>
          </cell>
          <cell r="AC172">
            <v>531990</v>
          </cell>
          <cell r="AD172">
            <v>715318</v>
          </cell>
          <cell r="AE172">
            <v>329283</v>
          </cell>
          <cell r="AF172">
            <v>667096</v>
          </cell>
          <cell r="AG172">
            <v>762116</v>
          </cell>
          <cell r="AH172">
            <v>241792</v>
          </cell>
          <cell r="AU172">
            <v>20367210</v>
          </cell>
        </row>
        <row r="173">
          <cell r="B173">
            <v>24444</v>
          </cell>
          <cell r="C173">
            <v>7973</v>
          </cell>
          <cell r="D173">
            <v>5697</v>
          </cell>
          <cell r="E173">
            <v>3384</v>
          </cell>
          <cell r="F173">
            <v>2832</v>
          </cell>
          <cell r="G173">
            <v>1301</v>
          </cell>
          <cell r="H173">
            <v>1502</v>
          </cell>
          <cell r="I173">
            <v>1177</v>
          </cell>
          <cell r="J173">
            <v>1749</v>
          </cell>
          <cell r="W173">
            <v>67673</v>
          </cell>
          <cell r="Z173">
            <v>6383540</v>
          </cell>
          <cell r="AA173">
            <v>2604023</v>
          </cell>
          <cell r="AB173">
            <v>1638307</v>
          </cell>
          <cell r="AC173">
            <v>1032821</v>
          </cell>
          <cell r="AD173">
            <v>1007751</v>
          </cell>
          <cell r="AE173">
            <v>335138</v>
          </cell>
          <cell r="AF173">
            <v>414675</v>
          </cell>
          <cell r="AG173">
            <v>1479239</v>
          </cell>
          <cell r="AH173">
            <v>330327</v>
          </cell>
          <cell r="AU173">
            <v>21185338</v>
          </cell>
        </row>
        <row r="174">
          <cell r="B174">
            <v>24660</v>
          </cell>
          <cell r="C174">
            <v>6711</v>
          </cell>
          <cell r="D174">
            <v>6176</v>
          </cell>
          <cell r="E174">
            <v>3630</v>
          </cell>
          <cell r="F174">
            <v>4044</v>
          </cell>
          <cell r="G174">
            <v>1891</v>
          </cell>
          <cell r="H174">
            <v>1167</v>
          </cell>
          <cell r="I174">
            <v>1217</v>
          </cell>
          <cell r="J174">
            <v>1452</v>
          </cell>
          <cell r="W174">
            <v>67560</v>
          </cell>
          <cell r="Z174">
            <v>6276799</v>
          </cell>
          <cell r="AA174">
            <v>2069543</v>
          </cell>
          <cell r="AB174">
            <v>2096719</v>
          </cell>
          <cell r="AC174">
            <v>1045300</v>
          </cell>
          <cell r="AD174">
            <v>1198017</v>
          </cell>
          <cell r="AE174">
            <v>493479</v>
          </cell>
          <cell r="AF174">
            <v>269065</v>
          </cell>
          <cell r="AG174">
            <v>1349688</v>
          </cell>
          <cell r="AH174">
            <v>341278</v>
          </cell>
          <cell r="AU174">
            <v>21050681</v>
          </cell>
        </row>
        <row r="175">
          <cell r="B175">
            <v>25771</v>
          </cell>
          <cell r="C175">
            <v>7034</v>
          </cell>
          <cell r="D175">
            <v>6374</v>
          </cell>
          <cell r="E175">
            <v>4111</v>
          </cell>
          <cell r="F175">
            <v>2327</v>
          </cell>
          <cell r="G175">
            <v>2367</v>
          </cell>
          <cell r="H175">
            <v>2934</v>
          </cell>
          <cell r="I175">
            <v>1438</v>
          </cell>
          <cell r="J175">
            <v>1047</v>
          </cell>
          <cell r="W175">
            <v>74594</v>
          </cell>
          <cell r="Z175">
            <v>6137936</v>
          </cell>
          <cell r="AA175">
            <v>2431502</v>
          </cell>
          <cell r="AB175">
            <v>2155255</v>
          </cell>
          <cell r="AC175">
            <v>1329726</v>
          </cell>
          <cell r="AD175">
            <v>741874</v>
          </cell>
          <cell r="AE175">
            <v>557665</v>
          </cell>
          <cell r="AF175">
            <v>761121</v>
          </cell>
          <cell r="AG175">
            <v>1696312</v>
          </cell>
          <cell r="AH175">
            <v>239835</v>
          </cell>
          <cell r="AU175">
            <v>23369855</v>
          </cell>
        </row>
        <row r="176">
          <cell r="B176">
            <v>18000</v>
          </cell>
          <cell r="C176">
            <v>6044</v>
          </cell>
          <cell r="D176">
            <v>5129</v>
          </cell>
          <cell r="E176">
            <v>3621</v>
          </cell>
          <cell r="F176">
            <v>1674</v>
          </cell>
          <cell r="G176">
            <v>1281</v>
          </cell>
          <cell r="H176">
            <v>889</v>
          </cell>
          <cell r="I176">
            <v>1566</v>
          </cell>
          <cell r="J176">
            <v>843</v>
          </cell>
          <cell r="W176">
            <v>53729</v>
          </cell>
          <cell r="Z176">
            <v>4204889</v>
          </cell>
          <cell r="AA176">
            <v>2138595</v>
          </cell>
          <cell r="AB176">
            <v>1816388</v>
          </cell>
          <cell r="AC176">
            <v>1228335</v>
          </cell>
          <cell r="AD176">
            <v>631050</v>
          </cell>
          <cell r="AE176">
            <v>315979</v>
          </cell>
          <cell r="AF176">
            <v>168441</v>
          </cell>
          <cell r="AG176">
            <v>1663516</v>
          </cell>
          <cell r="AH176">
            <v>145452</v>
          </cell>
          <cell r="AU176">
            <v>17637896</v>
          </cell>
        </row>
        <row r="177">
          <cell r="B177">
            <v>19890</v>
          </cell>
          <cell r="C177">
            <v>7626</v>
          </cell>
          <cell r="D177">
            <v>4599</v>
          </cell>
          <cell r="E177">
            <v>4703</v>
          </cell>
          <cell r="F177">
            <v>2520</v>
          </cell>
          <cell r="G177">
            <v>1739</v>
          </cell>
          <cell r="H177">
            <v>2489</v>
          </cell>
          <cell r="I177">
            <v>1742</v>
          </cell>
          <cell r="J177">
            <v>1333</v>
          </cell>
          <cell r="W177">
            <v>62908</v>
          </cell>
          <cell r="Z177">
            <v>4501957</v>
          </cell>
          <cell r="AA177">
            <v>2408334</v>
          </cell>
          <cell r="AB177">
            <v>1228899</v>
          </cell>
          <cell r="AC177">
            <v>1510570</v>
          </cell>
          <cell r="AD177">
            <v>931535</v>
          </cell>
          <cell r="AE177">
            <v>482917</v>
          </cell>
          <cell r="AF177">
            <v>721336</v>
          </cell>
          <cell r="AG177">
            <v>1587635</v>
          </cell>
          <cell r="AH177">
            <v>336353</v>
          </cell>
          <cell r="AU177">
            <v>20532013</v>
          </cell>
        </row>
        <row r="178">
          <cell r="B178">
            <v>28043</v>
          </cell>
          <cell r="C178">
            <v>8792</v>
          </cell>
          <cell r="D178">
            <v>6980</v>
          </cell>
          <cell r="E178">
            <v>5168</v>
          </cell>
          <cell r="F178">
            <v>2313</v>
          </cell>
          <cell r="G178">
            <v>2823</v>
          </cell>
          <cell r="H178">
            <v>5054</v>
          </cell>
          <cell r="I178">
            <v>1426</v>
          </cell>
          <cell r="J178">
            <v>1314</v>
          </cell>
          <cell r="W178">
            <v>83646</v>
          </cell>
          <cell r="Z178">
            <v>6436916</v>
          </cell>
          <cell r="AA178">
            <v>3148378</v>
          </cell>
          <cell r="AB178">
            <v>2012158</v>
          </cell>
          <cell r="AC178">
            <v>1591148</v>
          </cell>
          <cell r="AD178">
            <v>767598</v>
          </cell>
          <cell r="AE178">
            <v>601189</v>
          </cell>
          <cell r="AF178">
            <v>1504137</v>
          </cell>
          <cell r="AG178">
            <v>973629</v>
          </cell>
          <cell r="AH178">
            <v>268771</v>
          </cell>
          <cell r="AU178">
            <v>25890735</v>
          </cell>
        </row>
        <row r="179">
          <cell r="B179">
            <v>25997</v>
          </cell>
          <cell r="C179">
            <v>9150</v>
          </cell>
          <cell r="D179">
            <v>6024</v>
          </cell>
          <cell r="E179">
            <v>6067</v>
          </cell>
          <cell r="F179">
            <v>4075</v>
          </cell>
          <cell r="G179">
            <v>2114</v>
          </cell>
          <cell r="H179">
            <v>5152</v>
          </cell>
          <cell r="I179">
            <v>1707</v>
          </cell>
          <cell r="J179">
            <v>1778</v>
          </cell>
          <cell r="W179">
            <v>82739</v>
          </cell>
          <cell r="Z179">
            <v>6405374</v>
          </cell>
          <cell r="AA179">
            <v>3005755</v>
          </cell>
          <cell r="AB179">
            <v>1867456</v>
          </cell>
          <cell r="AC179">
            <v>2055090</v>
          </cell>
          <cell r="AD179">
            <v>1238995</v>
          </cell>
          <cell r="AE179">
            <v>483495</v>
          </cell>
          <cell r="AF179">
            <v>1490546</v>
          </cell>
          <cell r="AG179">
            <v>1271541</v>
          </cell>
          <cell r="AH179">
            <v>341960</v>
          </cell>
          <cell r="AU179">
            <v>25786911</v>
          </cell>
        </row>
        <row r="180">
          <cell r="B180">
            <v>26282</v>
          </cell>
          <cell r="C180">
            <v>8570</v>
          </cell>
          <cell r="D180">
            <v>7230</v>
          </cell>
          <cell r="E180">
            <v>5164</v>
          </cell>
          <cell r="F180">
            <v>4451</v>
          </cell>
          <cell r="G180">
            <v>1808</v>
          </cell>
          <cell r="H180">
            <v>1905</v>
          </cell>
          <cell r="I180">
            <v>1914</v>
          </cell>
          <cell r="J180">
            <v>1508</v>
          </cell>
          <cell r="W180">
            <v>77885</v>
          </cell>
          <cell r="Z180">
            <v>7058037</v>
          </cell>
          <cell r="AA180">
            <v>3361186</v>
          </cell>
          <cell r="AB180">
            <v>1922880</v>
          </cell>
          <cell r="AC180">
            <v>1585286</v>
          </cell>
          <cell r="AD180">
            <v>1281530</v>
          </cell>
          <cell r="AE180">
            <v>447246</v>
          </cell>
          <cell r="AF180">
            <v>511207</v>
          </cell>
          <cell r="AG180">
            <v>1522384</v>
          </cell>
          <cell r="AH180">
            <v>287839</v>
          </cell>
          <cell r="AU180">
            <v>24075221</v>
          </cell>
        </row>
        <row r="181">
          <cell r="B181">
            <v>25707</v>
          </cell>
          <cell r="C181">
            <v>7759</v>
          </cell>
          <cell r="D181">
            <v>4424</v>
          </cell>
          <cell r="E181">
            <v>4098</v>
          </cell>
          <cell r="F181">
            <v>3501</v>
          </cell>
          <cell r="G181">
            <v>2284</v>
          </cell>
          <cell r="H181">
            <v>1429</v>
          </cell>
          <cell r="I181">
            <v>1609</v>
          </cell>
          <cell r="J181">
            <v>568</v>
          </cell>
          <cell r="W181">
            <v>67423</v>
          </cell>
          <cell r="Z181">
            <v>6056025</v>
          </cell>
          <cell r="AA181">
            <v>2862304</v>
          </cell>
          <cell r="AB181">
            <v>1358473</v>
          </cell>
          <cell r="AC181">
            <v>1239545</v>
          </cell>
          <cell r="AD181">
            <v>1097800</v>
          </cell>
          <cell r="AE181">
            <v>586845</v>
          </cell>
          <cell r="AF181">
            <v>322612</v>
          </cell>
          <cell r="AG181">
            <v>595475</v>
          </cell>
          <cell r="AH181">
            <v>145819</v>
          </cell>
          <cell r="AU181">
            <v>19532341</v>
          </cell>
        </row>
        <row r="182">
          <cell r="B182">
            <v>27239</v>
          </cell>
          <cell r="C182">
            <v>6683</v>
          </cell>
          <cell r="D182">
            <v>4663</v>
          </cell>
          <cell r="E182">
            <v>3208</v>
          </cell>
          <cell r="F182">
            <v>2090</v>
          </cell>
          <cell r="G182">
            <v>2982</v>
          </cell>
          <cell r="H182">
            <v>741</v>
          </cell>
          <cell r="I182">
            <v>1590</v>
          </cell>
          <cell r="J182">
            <v>1346</v>
          </cell>
          <cell r="W182">
            <v>67132</v>
          </cell>
          <cell r="Z182">
            <v>7753002</v>
          </cell>
          <cell r="AA182">
            <v>2305288</v>
          </cell>
          <cell r="AB182">
            <v>1336943</v>
          </cell>
          <cell r="AC182">
            <v>1011442</v>
          </cell>
          <cell r="AD182">
            <v>667584</v>
          </cell>
          <cell r="AE182">
            <v>762730</v>
          </cell>
          <cell r="AF182">
            <v>163407</v>
          </cell>
          <cell r="AG182">
            <v>640618</v>
          </cell>
          <cell r="AH182">
            <v>332836</v>
          </cell>
          <cell r="AU182">
            <v>20926569</v>
          </cell>
        </row>
        <row r="183">
          <cell r="B183">
            <v>23348</v>
          </cell>
          <cell r="C183">
            <v>7408</v>
          </cell>
          <cell r="D183">
            <v>4831</v>
          </cell>
          <cell r="E183">
            <v>2332</v>
          </cell>
          <cell r="F183">
            <v>2468</v>
          </cell>
          <cell r="G183">
            <v>1022</v>
          </cell>
          <cell r="H183">
            <v>916</v>
          </cell>
          <cell r="I183">
            <v>1238</v>
          </cell>
          <cell r="W183">
            <v>57270</v>
          </cell>
          <cell r="Z183">
            <v>6803991</v>
          </cell>
          <cell r="AA183">
            <v>2992741</v>
          </cell>
          <cell r="AB183">
            <v>1377533</v>
          </cell>
          <cell r="AC183">
            <v>742497</v>
          </cell>
          <cell r="AD183">
            <v>785810</v>
          </cell>
          <cell r="AE183">
            <v>279074</v>
          </cell>
          <cell r="AF183">
            <v>199832</v>
          </cell>
          <cell r="AG183">
            <v>811986</v>
          </cell>
          <cell r="AH183">
            <v>176000</v>
          </cell>
          <cell r="AU183">
            <v>18701201</v>
          </cell>
        </row>
        <row r="184">
          <cell r="B184">
            <v>19323</v>
          </cell>
          <cell r="C184">
            <v>6712</v>
          </cell>
          <cell r="D184">
            <v>4741</v>
          </cell>
          <cell r="E184">
            <v>2758</v>
          </cell>
          <cell r="F184">
            <v>1601</v>
          </cell>
          <cell r="G184">
            <v>866</v>
          </cell>
          <cell r="H184">
            <v>554</v>
          </cell>
          <cell r="I184">
            <v>1134</v>
          </cell>
          <cell r="W184">
            <v>54391</v>
          </cell>
          <cell r="Z184">
            <v>4796812</v>
          </cell>
          <cell r="AA184">
            <v>2384191</v>
          </cell>
          <cell r="AB184">
            <v>1330327</v>
          </cell>
          <cell r="AC184">
            <v>888591</v>
          </cell>
          <cell r="AD184">
            <v>577577</v>
          </cell>
          <cell r="AE184">
            <v>236465</v>
          </cell>
          <cell r="AF184">
            <v>142986</v>
          </cell>
          <cell r="AG184">
            <v>421458</v>
          </cell>
          <cell r="AH184">
            <v>219401</v>
          </cell>
          <cell r="AU184">
            <v>15630043</v>
          </cell>
        </row>
        <row r="185">
          <cell r="B185">
            <v>23234</v>
          </cell>
          <cell r="C185">
            <v>7517</v>
          </cell>
          <cell r="D185">
            <v>5660</v>
          </cell>
          <cell r="E185">
            <v>2968</v>
          </cell>
          <cell r="F185">
            <v>2597</v>
          </cell>
          <cell r="G185">
            <v>1478</v>
          </cell>
          <cell r="H185">
            <v>848</v>
          </cell>
          <cell r="I185">
            <v>488</v>
          </cell>
          <cell r="W185">
            <v>62311</v>
          </cell>
          <cell r="Z185">
            <v>5508500</v>
          </cell>
          <cell r="AA185">
            <v>2580868</v>
          </cell>
          <cell r="AB185">
            <v>1426174</v>
          </cell>
          <cell r="AC185">
            <v>931710</v>
          </cell>
          <cell r="AD185">
            <v>885640</v>
          </cell>
          <cell r="AE185">
            <v>293429</v>
          </cell>
          <cell r="AF185">
            <v>168781</v>
          </cell>
          <cell r="AG185">
            <v>277775</v>
          </cell>
          <cell r="AH185">
            <v>367998</v>
          </cell>
          <cell r="AU185">
            <v>16877378</v>
          </cell>
        </row>
        <row r="186">
          <cell r="B186">
            <v>20952</v>
          </cell>
          <cell r="C186">
            <v>8762</v>
          </cell>
          <cell r="D186">
            <v>5183</v>
          </cell>
          <cell r="E186">
            <v>4980</v>
          </cell>
          <cell r="F186">
            <v>2625</v>
          </cell>
          <cell r="G186">
            <v>1790</v>
          </cell>
          <cell r="H186">
            <v>742</v>
          </cell>
          <cell r="I186">
            <v>1232</v>
          </cell>
          <cell r="W186">
            <v>61387</v>
          </cell>
          <cell r="Z186">
            <v>4555558</v>
          </cell>
          <cell r="AA186">
            <v>2986626</v>
          </cell>
          <cell r="AB186">
            <v>1452916</v>
          </cell>
          <cell r="AC186">
            <v>1459449</v>
          </cell>
          <cell r="AD186">
            <v>764300</v>
          </cell>
          <cell r="AE186">
            <v>446949</v>
          </cell>
          <cell r="AF186">
            <v>172673</v>
          </cell>
          <cell r="AG186">
            <v>979605</v>
          </cell>
          <cell r="AH186">
            <v>345794</v>
          </cell>
          <cell r="AU186">
            <v>17090485</v>
          </cell>
        </row>
        <row r="187">
          <cell r="B187">
            <v>21269</v>
          </cell>
          <cell r="C187">
            <v>8070</v>
          </cell>
          <cell r="D187">
            <v>5586</v>
          </cell>
          <cell r="E187">
            <v>4270</v>
          </cell>
          <cell r="F187">
            <v>1554</v>
          </cell>
          <cell r="G187">
            <v>2315</v>
          </cell>
          <cell r="H187">
            <v>2034</v>
          </cell>
          <cell r="I187">
            <v>2411</v>
          </cell>
          <cell r="W187">
            <v>65682</v>
          </cell>
          <cell r="Z187">
            <v>4549688</v>
          </cell>
          <cell r="AA187">
            <v>2740493</v>
          </cell>
          <cell r="AB187">
            <v>1421143</v>
          </cell>
          <cell r="AC187">
            <v>1279417</v>
          </cell>
          <cell r="AD187">
            <v>518314</v>
          </cell>
          <cell r="AE187">
            <v>450143</v>
          </cell>
          <cell r="AF187">
            <v>435223</v>
          </cell>
          <cell r="AG187">
            <v>1189814</v>
          </cell>
          <cell r="AH187">
            <v>177391</v>
          </cell>
          <cell r="AU187">
            <v>17385265</v>
          </cell>
        </row>
        <row r="188">
          <cell r="B188">
            <v>23512</v>
          </cell>
          <cell r="C188">
            <v>9906</v>
          </cell>
          <cell r="D188">
            <v>5187</v>
          </cell>
          <cell r="E188">
            <v>5209</v>
          </cell>
          <cell r="F188">
            <v>2466</v>
          </cell>
          <cell r="G188">
            <v>1784</v>
          </cell>
          <cell r="H188">
            <v>1018</v>
          </cell>
          <cell r="I188">
            <v>2362</v>
          </cell>
          <cell r="W188">
            <v>69183</v>
          </cell>
          <cell r="Z188">
            <v>5270756</v>
          </cell>
          <cell r="AA188">
            <v>3480205</v>
          </cell>
          <cell r="AB188">
            <v>1276714</v>
          </cell>
          <cell r="AC188">
            <v>1615673</v>
          </cell>
          <cell r="AD188">
            <v>770588</v>
          </cell>
          <cell r="AE188">
            <v>324619</v>
          </cell>
          <cell r="AF188">
            <v>266548</v>
          </cell>
          <cell r="AG188">
            <v>1313604</v>
          </cell>
          <cell r="AH188">
            <v>313599</v>
          </cell>
          <cell r="AU188">
            <v>19779117</v>
          </cell>
        </row>
        <row r="189">
          <cell r="B189">
            <v>23283</v>
          </cell>
          <cell r="C189">
            <v>8277</v>
          </cell>
          <cell r="D189">
            <v>6348</v>
          </cell>
          <cell r="E189">
            <v>5830</v>
          </cell>
          <cell r="F189">
            <v>2301</v>
          </cell>
          <cell r="G189">
            <v>1974</v>
          </cell>
          <cell r="H189">
            <v>4127</v>
          </cell>
          <cell r="I189">
            <v>2458</v>
          </cell>
          <cell r="W189">
            <v>72269</v>
          </cell>
          <cell r="Z189">
            <v>4976819</v>
          </cell>
          <cell r="AA189">
            <v>2811763</v>
          </cell>
          <cell r="AB189">
            <v>1603023</v>
          </cell>
          <cell r="AC189">
            <v>1856060</v>
          </cell>
          <cell r="AD189">
            <v>629721</v>
          </cell>
          <cell r="AE189">
            <v>406894</v>
          </cell>
          <cell r="AF189">
            <v>1148990</v>
          </cell>
          <cell r="AG189">
            <v>1612731</v>
          </cell>
          <cell r="AH189">
            <v>189906</v>
          </cell>
          <cell r="AU189">
            <v>20389433</v>
          </cell>
        </row>
        <row r="190">
          <cell r="B190">
            <v>22919</v>
          </cell>
          <cell r="C190">
            <v>8508</v>
          </cell>
          <cell r="D190">
            <v>6392</v>
          </cell>
          <cell r="E190">
            <v>5472</v>
          </cell>
          <cell r="F190">
            <v>2238</v>
          </cell>
          <cell r="G190">
            <v>2054</v>
          </cell>
          <cell r="H190">
            <v>3955</v>
          </cell>
          <cell r="I190">
            <v>1863</v>
          </cell>
          <cell r="W190">
            <v>77321</v>
          </cell>
          <cell r="Z190">
            <v>5374475</v>
          </cell>
          <cell r="AA190">
            <v>2796257</v>
          </cell>
          <cell r="AB190">
            <v>1587118</v>
          </cell>
          <cell r="AC190">
            <v>1671437</v>
          </cell>
          <cell r="AD190">
            <v>598815</v>
          </cell>
          <cell r="AE190">
            <v>451841</v>
          </cell>
          <cell r="AF190">
            <v>1124510</v>
          </cell>
          <cell r="AG190">
            <v>872735</v>
          </cell>
          <cell r="AH190">
            <v>437931</v>
          </cell>
          <cell r="AU190">
            <v>21976936</v>
          </cell>
        </row>
        <row r="191">
          <cell r="B191">
            <v>21063</v>
          </cell>
          <cell r="C191">
            <v>9801</v>
          </cell>
          <cell r="D191">
            <v>4891</v>
          </cell>
          <cell r="E191">
            <v>6758</v>
          </cell>
          <cell r="F191">
            <v>3110</v>
          </cell>
          <cell r="G191">
            <v>1595</v>
          </cell>
          <cell r="H191">
            <v>1046</v>
          </cell>
          <cell r="I191">
            <v>1977</v>
          </cell>
          <cell r="W191">
            <v>75518</v>
          </cell>
          <cell r="Z191">
            <v>4876947</v>
          </cell>
          <cell r="AA191">
            <v>3119052</v>
          </cell>
          <cell r="AB191">
            <v>1197801</v>
          </cell>
          <cell r="AC191">
            <v>1899898</v>
          </cell>
          <cell r="AD191">
            <v>920748</v>
          </cell>
          <cell r="AE191">
            <v>378985</v>
          </cell>
          <cell r="AF191">
            <v>232680</v>
          </cell>
          <cell r="AG191">
            <v>908385</v>
          </cell>
          <cell r="AH191">
            <v>429326</v>
          </cell>
          <cell r="AU191">
            <v>20780795</v>
          </cell>
        </row>
        <row r="192">
          <cell r="B192">
            <v>25137</v>
          </cell>
          <cell r="C192">
            <v>9317</v>
          </cell>
          <cell r="D192">
            <v>8298</v>
          </cell>
          <cell r="E192">
            <v>5659</v>
          </cell>
          <cell r="F192">
            <v>4289</v>
          </cell>
          <cell r="G192">
            <v>1462</v>
          </cell>
          <cell r="H192">
            <v>1265</v>
          </cell>
          <cell r="I192">
            <v>1377</v>
          </cell>
          <cell r="W192">
            <v>78336</v>
          </cell>
          <cell r="Z192">
            <v>5884027</v>
          </cell>
          <cell r="AA192">
            <v>2683412</v>
          </cell>
          <cell r="AB192">
            <v>1953913</v>
          </cell>
          <cell r="AC192">
            <v>1659607</v>
          </cell>
          <cell r="AD192">
            <v>1024770</v>
          </cell>
          <cell r="AE192">
            <v>364474</v>
          </cell>
          <cell r="AF192">
            <v>320035</v>
          </cell>
          <cell r="AG192">
            <v>832457</v>
          </cell>
          <cell r="AH192">
            <v>197149</v>
          </cell>
          <cell r="AU192">
            <v>20730308</v>
          </cell>
        </row>
        <row r="193">
          <cell r="B193">
            <v>21115</v>
          </cell>
          <cell r="C193">
            <v>8045</v>
          </cell>
          <cell r="D193">
            <v>5154</v>
          </cell>
          <cell r="E193">
            <v>4876</v>
          </cell>
          <cell r="F193">
            <v>2034</v>
          </cell>
          <cell r="G193">
            <v>2879</v>
          </cell>
          <cell r="H193">
            <v>2025</v>
          </cell>
          <cell r="I193">
            <v>1637</v>
          </cell>
          <cell r="W193">
            <v>64166</v>
          </cell>
          <cell r="Z193">
            <v>4702706</v>
          </cell>
          <cell r="AA193">
            <v>2704300</v>
          </cell>
          <cell r="AB193">
            <v>1351114</v>
          </cell>
          <cell r="AC193">
            <v>1233084</v>
          </cell>
          <cell r="AD193">
            <v>543526</v>
          </cell>
          <cell r="AE193">
            <v>638795</v>
          </cell>
          <cell r="AF193">
            <v>610727</v>
          </cell>
          <cell r="AG193">
            <v>730427</v>
          </cell>
          <cell r="AH193">
            <v>234544</v>
          </cell>
          <cell r="AU193">
            <v>17087735</v>
          </cell>
        </row>
        <row r="194">
          <cell r="B194">
            <v>24685</v>
          </cell>
          <cell r="C194">
            <v>7913</v>
          </cell>
          <cell r="D194">
            <v>6120</v>
          </cell>
          <cell r="E194">
            <v>3943</v>
          </cell>
          <cell r="F194">
            <v>1543</v>
          </cell>
          <cell r="G194">
            <v>2795</v>
          </cell>
          <cell r="H194">
            <v>1558</v>
          </cell>
          <cell r="I194">
            <v>2076</v>
          </cell>
          <cell r="W194">
            <v>68092</v>
          </cell>
          <cell r="Z194">
            <v>5140413</v>
          </cell>
          <cell r="AA194">
            <v>2660048</v>
          </cell>
          <cell r="AB194">
            <v>1453053</v>
          </cell>
          <cell r="AC194">
            <v>1064848</v>
          </cell>
          <cell r="AD194">
            <v>450286</v>
          </cell>
          <cell r="AE194">
            <v>614802</v>
          </cell>
          <cell r="AF194">
            <v>371724</v>
          </cell>
          <cell r="AG194">
            <v>1237793</v>
          </cell>
          <cell r="AH194">
            <v>248397</v>
          </cell>
          <cell r="AU194">
            <v>18010217</v>
          </cell>
        </row>
        <row r="195">
          <cell r="B195">
            <v>18477</v>
          </cell>
          <cell r="C195">
            <v>7234</v>
          </cell>
          <cell r="D195">
            <v>3814</v>
          </cell>
          <cell r="E195">
            <v>3795</v>
          </cell>
          <cell r="F195">
            <v>3448</v>
          </cell>
          <cell r="G195">
            <v>1575</v>
          </cell>
          <cell r="H195">
            <v>740</v>
          </cell>
          <cell r="I195">
            <v>1212</v>
          </cell>
          <cell r="J195">
            <v>948</v>
          </cell>
          <cell r="W195">
            <v>55493</v>
          </cell>
          <cell r="Z195">
            <v>3981596</v>
          </cell>
          <cell r="AA195">
            <v>2221315</v>
          </cell>
          <cell r="AB195">
            <v>906211</v>
          </cell>
          <cell r="AC195">
            <v>996394</v>
          </cell>
          <cell r="AD195">
            <v>969191</v>
          </cell>
          <cell r="AE195">
            <v>308725</v>
          </cell>
          <cell r="AF195">
            <v>164398</v>
          </cell>
          <cell r="AH195">
            <v>180962</v>
          </cell>
          <cell r="AU195">
            <v>14851965</v>
          </cell>
        </row>
        <row r="196">
          <cell r="B196">
            <v>20403</v>
          </cell>
          <cell r="C196">
            <v>6692</v>
          </cell>
          <cell r="D196">
            <v>4090</v>
          </cell>
          <cell r="E196">
            <v>2910</v>
          </cell>
          <cell r="F196">
            <v>2202</v>
          </cell>
          <cell r="G196">
            <v>1330</v>
          </cell>
          <cell r="H196">
            <v>827</v>
          </cell>
          <cell r="I196">
            <v>884</v>
          </cell>
          <cell r="J196">
            <v>1094</v>
          </cell>
          <cell r="W196">
            <v>54725</v>
          </cell>
          <cell r="Z196">
            <v>4975641</v>
          </cell>
          <cell r="AA196">
            <v>2264381</v>
          </cell>
          <cell r="AB196">
            <v>1018249</v>
          </cell>
          <cell r="AC196">
            <v>889104</v>
          </cell>
          <cell r="AD196">
            <v>649760</v>
          </cell>
          <cell r="AE196">
            <v>290147</v>
          </cell>
          <cell r="AF196">
            <v>156504</v>
          </cell>
          <cell r="AH196">
            <v>246083</v>
          </cell>
          <cell r="AU196">
            <v>14751696</v>
          </cell>
        </row>
        <row r="197">
          <cell r="B197">
            <v>22608</v>
          </cell>
          <cell r="C197">
            <v>9255</v>
          </cell>
          <cell r="D197">
            <v>4636</v>
          </cell>
          <cell r="E197">
            <v>4424</v>
          </cell>
          <cell r="F197">
            <v>1779</v>
          </cell>
          <cell r="G197">
            <v>2255</v>
          </cell>
          <cell r="H197">
            <v>1163</v>
          </cell>
          <cell r="I197">
            <v>2089</v>
          </cell>
          <cell r="J197">
            <v>2298</v>
          </cell>
          <cell r="W197">
            <v>67675</v>
          </cell>
          <cell r="Z197">
            <v>4836878</v>
          </cell>
          <cell r="AA197">
            <v>3144839</v>
          </cell>
          <cell r="AB197">
            <v>1087281</v>
          </cell>
          <cell r="AC197">
            <v>1300532</v>
          </cell>
          <cell r="AD197">
            <v>505259</v>
          </cell>
          <cell r="AE197">
            <v>490911</v>
          </cell>
          <cell r="AF197">
            <v>257834</v>
          </cell>
          <cell r="AH197">
            <v>351339</v>
          </cell>
          <cell r="AU197">
            <v>18584659</v>
          </cell>
        </row>
        <row r="198">
          <cell r="B198">
            <v>19617</v>
          </cell>
          <cell r="C198">
            <v>9401</v>
          </cell>
          <cell r="D198">
            <v>5049</v>
          </cell>
          <cell r="E198">
            <v>4948</v>
          </cell>
          <cell r="F198">
            <v>2639</v>
          </cell>
          <cell r="G198">
            <v>1594</v>
          </cell>
          <cell r="H198">
            <v>1160</v>
          </cell>
          <cell r="I198">
            <v>1550</v>
          </cell>
          <cell r="J198">
            <v>997</v>
          </cell>
          <cell r="W198">
            <v>65109</v>
          </cell>
          <cell r="Z198">
            <v>4336734</v>
          </cell>
          <cell r="AA198">
            <v>3177649</v>
          </cell>
          <cell r="AB198">
            <v>1240094</v>
          </cell>
          <cell r="AC198">
            <v>1391808</v>
          </cell>
          <cell r="AD198">
            <v>746351</v>
          </cell>
          <cell r="AE198">
            <v>390961</v>
          </cell>
          <cell r="AF198">
            <v>373476</v>
          </cell>
          <cell r="AH198">
            <v>185531</v>
          </cell>
          <cell r="AU198">
            <v>19067951</v>
          </cell>
        </row>
        <row r="199">
          <cell r="B199">
            <v>22891</v>
          </cell>
          <cell r="C199">
            <v>8066</v>
          </cell>
          <cell r="D199">
            <v>5534</v>
          </cell>
          <cell r="E199">
            <v>5041</v>
          </cell>
          <cell r="F199">
            <v>1236</v>
          </cell>
          <cell r="G199">
            <v>1332</v>
          </cell>
          <cell r="H199">
            <v>897</v>
          </cell>
          <cell r="I199">
            <v>1205</v>
          </cell>
          <cell r="J199">
            <v>927</v>
          </cell>
          <cell r="W199">
            <v>63377</v>
          </cell>
          <cell r="Z199">
            <v>4978098</v>
          </cell>
          <cell r="AA199">
            <v>2607530</v>
          </cell>
          <cell r="AB199">
            <v>1339963</v>
          </cell>
          <cell r="AC199">
            <v>1292264</v>
          </cell>
          <cell r="AD199">
            <v>323829</v>
          </cell>
          <cell r="AE199">
            <v>342611</v>
          </cell>
          <cell r="AF199">
            <v>175085</v>
          </cell>
          <cell r="AH199">
            <v>161849</v>
          </cell>
          <cell r="AU199">
            <v>18068723</v>
          </cell>
        </row>
        <row r="200">
          <cell r="B200">
            <v>20202</v>
          </cell>
          <cell r="C200">
            <v>6865</v>
          </cell>
          <cell r="D200">
            <v>5557</v>
          </cell>
          <cell r="E200">
            <v>5446</v>
          </cell>
          <cell r="F200">
            <v>1301</v>
          </cell>
          <cell r="G200">
            <v>1560</v>
          </cell>
          <cell r="H200">
            <v>1241</v>
          </cell>
          <cell r="I200">
            <v>1550</v>
          </cell>
          <cell r="J200">
            <v>1179</v>
          </cell>
          <cell r="W200">
            <v>60618</v>
          </cell>
          <cell r="Z200">
            <v>4132884</v>
          </cell>
          <cell r="AA200">
            <v>2403996</v>
          </cell>
          <cell r="AB200">
            <v>1327932</v>
          </cell>
          <cell r="AC200">
            <v>1624468</v>
          </cell>
          <cell r="AD200">
            <v>353183</v>
          </cell>
          <cell r="AE200">
            <v>205815</v>
          </cell>
          <cell r="AF200">
            <v>334126</v>
          </cell>
          <cell r="AH200">
            <v>227716</v>
          </cell>
          <cell r="AU200">
            <v>15910355</v>
          </cell>
        </row>
        <row r="201">
          <cell r="B201">
            <v>23623</v>
          </cell>
          <cell r="C201">
            <v>9482</v>
          </cell>
          <cell r="D201">
            <v>6556</v>
          </cell>
          <cell r="E201">
            <v>4458</v>
          </cell>
          <cell r="F201">
            <v>2179</v>
          </cell>
          <cell r="G201">
            <v>1716</v>
          </cell>
          <cell r="H201">
            <v>2204</v>
          </cell>
          <cell r="I201">
            <v>2012</v>
          </cell>
          <cell r="J201">
            <v>1420</v>
          </cell>
          <cell r="W201">
            <v>72730</v>
          </cell>
          <cell r="Z201">
            <v>4977105</v>
          </cell>
          <cell r="AA201">
            <v>3029495</v>
          </cell>
          <cell r="AB201">
            <v>2510494</v>
          </cell>
          <cell r="AC201">
            <v>1269499</v>
          </cell>
          <cell r="AD201">
            <v>590639</v>
          </cell>
          <cell r="AE201">
            <v>355229</v>
          </cell>
          <cell r="AF201">
            <v>613461</v>
          </cell>
          <cell r="AH201">
            <v>262148</v>
          </cell>
          <cell r="AU201">
            <v>22221066</v>
          </cell>
        </row>
        <row r="202">
          <cell r="B202">
            <v>21590</v>
          </cell>
          <cell r="C202">
            <v>8559</v>
          </cell>
          <cell r="D202">
            <v>7456</v>
          </cell>
          <cell r="E202">
            <v>6705</v>
          </cell>
          <cell r="F202">
            <v>1865</v>
          </cell>
          <cell r="G202">
            <v>3101</v>
          </cell>
          <cell r="H202">
            <v>2281</v>
          </cell>
          <cell r="I202">
            <v>822</v>
          </cell>
          <cell r="J202">
            <v>1954</v>
          </cell>
          <cell r="W202">
            <v>80930</v>
          </cell>
          <cell r="Z202">
            <v>4568944</v>
          </cell>
          <cell r="AA202">
            <v>2642592</v>
          </cell>
          <cell r="AB202">
            <v>2939680</v>
          </cell>
          <cell r="AC202">
            <v>1772320</v>
          </cell>
          <cell r="AD202">
            <v>450071</v>
          </cell>
          <cell r="AE202">
            <v>554189</v>
          </cell>
          <cell r="AF202">
            <v>585653</v>
          </cell>
          <cell r="AH202">
            <v>353120</v>
          </cell>
          <cell r="AU202">
            <v>29031843</v>
          </cell>
        </row>
        <row r="203">
          <cell r="B203">
            <v>21977</v>
          </cell>
          <cell r="C203">
            <v>9811</v>
          </cell>
          <cell r="D203">
            <v>5338</v>
          </cell>
          <cell r="E203">
            <v>4932</v>
          </cell>
          <cell r="F203">
            <v>2693</v>
          </cell>
          <cell r="G203">
            <v>2284</v>
          </cell>
          <cell r="H203">
            <v>6084</v>
          </cell>
          <cell r="I203">
            <v>1870</v>
          </cell>
          <cell r="J203">
            <v>1744</v>
          </cell>
          <cell r="W203">
            <v>80704</v>
          </cell>
          <cell r="Z203">
            <v>4892249</v>
          </cell>
          <cell r="AA203">
            <v>3197125</v>
          </cell>
          <cell r="AB203">
            <v>1936928</v>
          </cell>
          <cell r="AC203">
            <v>1461965</v>
          </cell>
          <cell r="AD203">
            <v>736463</v>
          </cell>
          <cell r="AE203">
            <v>447015</v>
          </cell>
          <cell r="AF203">
            <v>1924654</v>
          </cell>
          <cell r="AH203">
            <v>351699</v>
          </cell>
          <cell r="AU203">
            <v>38590453</v>
          </cell>
        </row>
        <row r="204">
          <cell r="B204">
            <v>20969</v>
          </cell>
          <cell r="C204">
            <v>9798</v>
          </cell>
          <cell r="D204">
            <v>7719</v>
          </cell>
          <cell r="E204">
            <v>4509</v>
          </cell>
          <cell r="F204">
            <v>3598</v>
          </cell>
          <cell r="G204">
            <v>2199</v>
          </cell>
          <cell r="H204">
            <v>2237</v>
          </cell>
          <cell r="I204">
            <v>1782</v>
          </cell>
          <cell r="J204">
            <v>957</v>
          </cell>
          <cell r="W204">
            <v>76791</v>
          </cell>
          <cell r="Z204">
            <v>5343571</v>
          </cell>
          <cell r="AA204">
            <v>3077750</v>
          </cell>
          <cell r="AB204">
            <v>2691365</v>
          </cell>
          <cell r="AC204">
            <v>1419384</v>
          </cell>
          <cell r="AD204">
            <v>921735</v>
          </cell>
          <cell r="AE204">
            <v>401481</v>
          </cell>
          <cell r="AF204">
            <v>605427</v>
          </cell>
          <cell r="AH204">
            <v>188015</v>
          </cell>
          <cell r="AU204">
            <v>33069743</v>
          </cell>
        </row>
        <row r="205">
          <cell r="B205">
            <v>26139</v>
          </cell>
          <cell r="C205">
            <v>9637</v>
          </cell>
          <cell r="D205">
            <v>4368</v>
          </cell>
          <cell r="E205">
            <v>4419</v>
          </cell>
          <cell r="F205">
            <v>3054</v>
          </cell>
          <cell r="G205">
            <v>1852</v>
          </cell>
          <cell r="H205">
            <v>979</v>
          </cell>
          <cell r="I205">
            <v>2164</v>
          </cell>
          <cell r="J205">
            <v>1946</v>
          </cell>
          <cell r="W205">
            <v>72274</v>
          </cell>
          <cell r="Z205">
            <v>7112418</v>
          </cell>
          <cell r="AA205">
            <v>3313594</v>
          </cell>
          <cell r="AB205">
            <v>2110882</v>
          </cell>
          <cell r="AC205">
            <v>1412538</v>
          </cell>
          <cell r="AD205">
            <v>805952</v>
          </cell>
          <cell r="AE205">
            <v>351651</v>
          </cell>
          <cell r="AF205">
            <v>242524</v>
          </cell>
          <cell r="AH205">
            <v>483350</v>
          </cell>
          <cell r="AU205">
            <v>24636501</v>
          </cell>
        </row>
        <row r="206">
          <cell r="B206">
            <v>21859</v>
          </cell>
          <cell r="C206">
            <v>12026</v>
          </cell>
          <cell r="D206">
            <v>6890</v>
          </cell>
          <cell r="E206">
            <v>5292</v>
          </cell>
          <cell r="F206">
            <v>2809</v>
          </cell>
          <cell r="G206">
            <v>3292</v>
          </cell>
          <cell r="H206">
            <v>941</v>
          </cell>
          <cell r="I206">
            <v>1071</v>
          </cell>
          <cell r="J206">
            <v>1154</v>
          </cell>
          <cell r="W206">
            <v>73834</v>
          </cell>
          <cell r="Z206">
            <v>7127926</v>
          </cell>
          <cell r="AA206">
            <v>4292912</v>
          </cell>
          <cell r="AB206">
            <v>4332025</v>
          </cell>
          <cell r="AC206">
            <v>1452028</v>
          </cell>
          <cell r="AD206">
            <v>771736</v>
          </cell>
          <cell r="AE206">
            <v>621489</v>
          </cell>
          <cell r="AF206">
            <v>192298</v>
          </cell>
          <cell r="AH206">
            <v>200351</v>
          </cell>
          <cell r="AU206">
            <v>25540050</v>
          </cell>
        </row>
        <row r="207">
          <cell r="B207">
            <v>15620</v>
          </cell>
          <cell r="C207">
            <v>9194</v>
          </cell>
          <cell r="D207">
            <v>4765</v>
          </cell>
          <cell r="E207">
            <v>2168</v>
          </cell>
          <cell r="F207">
            <v>1909</v>
          </cell>
          <cell r="G207">
            <v>1471</v>
          </cell>
          <cell r="H207">
            <v>475</v>
          </cell>
          <cell r="I207">
            <v>1011</v>
          </cell>
          <cell r="J207">
            <v>645</v>
          </cell>
          <cell r="W207">
            <v>51261</v>
          </cell>
          <cell r="Z207">
            <v>6761613</v>
          </cell>
          <cell r="AA207">
            <v>3231382</v>
          </cell>
          <cell r="AB207">
            <v>3331458</v>
          </cell>
          <cell r="AC207">
            <v>628459</v>
          </cell>
          <cell r="AD207">
            <v>548330</v>
          </cell>
          <cell r="AE207">
            <v>339854</v>
          </cell>
          <cell r="AF207">
            <v>128743</v>
          </cell>
          <cell r="AG207">
            <v>939507</v>
          </cell>
          <cell r="AH207">
            <v>133074</v>
          </cell>
          <cell r="AU207">
            <v>22008879</v>
          </cell>
        </row>
        <row r="208">
          <cell r="B208">
            <v>19981</v>
          </cell>
          <cell r="C208">
            <v>9123</v>
          </cell>
          <cell r="D208">
            <v>4826</v>
          </cell>
          <cell r="E208">
            <v>3191</v>
          </cell>
          <cell r="F208">
            <v>1776</v>
          </cell>
          <cell r="G208">
            <v>980</v>
          </cell>
          <cell r="H208">
            <v>950</v>
          </cell>
          <cell r="I208">
            <v>718</v>
          </cell>
          <cell r="J208">
            <v>870</v>
          </cell>
          <cell r="W208">
            <v>56786</v>
          </cell>
          <cell r="Z208">
            <v>7194077</v>
          </cell>
          <cell r="AA208">
            <v>3130644</v>
          </cell>
          <cell r="AB208">
            <v>2883660</v>
          </cell>
          <cell r="AC208">
            <v>912123</v>
          </cell>
          <cell r="AD208">
            <v>483655</v>
          </cell>
          <cell r="AE208">
            <v>186218</v>
          </cell>
          <cell r="AF208">
            <v>255123</v>
          </cell>
          <cell r="AG208">
            <v>398372</v>
          </cell>
          <cell r="AH208">
            <v>171279</v>
          </cell>
          <cell r="AU208">
            <v>21361804</v>
          </cell>
        </row>
        <row r="209">
          <cell r="B209">
            <v>21623</v>
          </cell>
          <cell r="C209">
            <v>10531</v>
          </cell>
          <cell r="D209">
            <v>6450</v>
          </cell>
          <cell r="E209">
            <v>3514</v>
          </cell>
          <cell r="F209">
            <v>2317</v>
          </cell>
          <cell r="G209">
            <v>1460</v>
          </cell>
          <cell r="H209">
            <v>1220</v>
          </cell>
          <cell r="I209">
            <v>856</v>
          </cell>
          <cell r="J209">
            <v>902</v>
          </cell>
          <cell r="W209">
            <v>67540</v>
          </cell>
          <cell r="Z209">
            <v>5166047</v>
          </cell>
          <cell r="AA209">
            <v>3531829</v>
          </cell>
          <cell r="AB209">
            <v>2742514</v>
          </cell>
          <cell r="AC209">
            <v>1055687</v>
          </cell>
          <cell r="AD209">
            <v>687170</v>
          </cell>
          <cell r="AE209">
            <v>316484</v>
          </cell>
          <cell r="AF209">
            <v>296099</v>
          </cell>
          <cell r="AG209">
            <v>582667</v>
          </cell>
          <cell r="AH209">
            <v>155181</v>
          </cell>
          <cell r="AU209">
            <v>21267618</v>
          </cell>
        </row>
        <row r="210">
          <cell r="B210">
            <v>21896</v>
          </cell>
          <cell r="C210">
            <v>9334</v>
          </cell>
          <cell r="D210">
            <v>6013</v>
          </cell>
          <cell r="E210">
            <v>4675</v>
          </cell>
          <cell r="F210">
            <v>1660</v>
          </cell>
          <cell r="G210">
            <v>1434</v>
          </cell>
          <cell r="H210">
            <v>1727</v>
          </cell>
          <cell r="I210">
            <v>1151</v>
          </cell>
          <cell r="J210">
            <v>814</v>
          </cell>
          <cell r="W210">
            <v>64676</v>
          </cell>
          <cell r="Z210">
            <v>4933275</v>
          </cell>
          <cell r="AA210">
            <v>3197760</v>
          </cell>
          <cell r="AB210">
            <v>2889484</v>
          </cell>
          <cell r="AC210">
            <v>1457498</v>
          </cell>
          <cell r="AD210">
            <v>468781</v>
          </cell>
          <cell r="AE210">
            <v>331948</v>
          </cell>
          <cell r="AF210">
            <v>1096084</v>
          </cell>
          <cell r="AG210">
            <v>1305324</v>
          </cell>
          <cell r="AH210">
            <v>178007</v>
          </cell>
          <cell r="AU210">
            <v>23156429</v>
          </cell>
        </row>
        <row r="211">
          <cell r="B211">
            <v>24584</v>
          </cell>
          <cell r="C211">
            <v>10489</v>
          </cell>
          <cell r="D211">
            <v>6019</v>
          </cell>
          <cell r="E211">
            <v>4175</v>
          </cell>
          <cell r="F211">
            <v>1497</v>
          </cell>
          <cell r="G211">
            <v>2947</v>
          </cell>
          <cell r="H211">
            <v>1932</v>
          </cell>
          <cell r="I211">
            <v>1167</v>
          </cell>
          <cell r="J211">
            <v>1255</v>
          </cell>
          <cell r="W211">
            <v>71125</v>
          </cell>
          <cell r="Z211">
            <v>5196126</v>
          </cell>
          <cell r="AA211">
            <v>3779335</v>
          </cell>
          <cell r="AB211">
            <v>2923970</v>
          </cell>
          <cell r="AC211">
            <v>1347000</v>
          </cell>
          <cell r="AD211">
            <v>464145</v>
          </cell>
          <cell r="AE211">
            <v>518906</v>
          </cell>
          <cell r="AF211">
            <v>549292</v>
          </cell>
          <cell r="AG211">
            <v>1419219</v>
          </cell>
          <cell r="AH211">
            <v>263732</v>
          </cell>
          <cell r="AU211">
            <v>23231123</v>
          </cell>
        </row>
        <row r="212">
          <cell r="B212">
            <v>17296</v>
          </cell>
          <cell r="C212">
            <v>7285</v>
          </cell>
          <cell r="D212">
            <v>4528</v>
          </cell>
          <cell r="E212">
            <v>4125</v>
          </cell>
          <cell r="F212">
            <v>1405</v>
          </cell>
          <cell r="G212">
            <v>1640</v>
          </cell>
          <cell r="H212">
            <v>1715</v>
          </cell>
          <cell r="I212">
            <v>1292</v>
          </cell>
          <cell r="J212">
            <v>1768</v>
          </cell>
          <cell r="W212">
            <v>57100</v>
          </cell>
          <cell r="Z212">
            <v>3937897</v>
          </cell>
          <cell r="AA212">
            <v>2589822</v>
          </cell>
          <cell r="AB212">
            <v>1757933</v>
          </cell>
          <cell r="AC212">
            <v>1158273</v>
          </cell>
          <cell r="AD212">
            <v>364966</v>
          </cell>
          <cell r="AE212">
            <v>298278</v>
          </cell>
          <cell r="AF212">
            <v>487024</v>
          </cell>
          <cell r="AG212">
            <v>1121057</v>
          </cell>
          <cell r="AH212">
            <v>301974</v>
          </cell>
          <cell r="AU212">
            <v>17962549</v>
          </cell>
        </row>
        <row r="213">
          <cell r="B213">
            <v>23147</v>
          </cell>
          <cell r="C213">
            <v>7923</v>
          </cell>
          <cell r="D213">
            <v>5755</v>
          </cell>
          <cell r="E213">
            <v>5361</v>
          </cell>
          <cell r="F213">
            <v>1810</v>
          </cell>
          <cell r="G213">
            <v>2181</v>
          </cell>
          <cell r="H213">
            <v>3067</v>
          </cell>
          <cell r="I213">
            <v>1444</v>
          </cell>
          <cell r="J213">
            <v>950</v>
          </cell>
          <cell r="W213">
            <v>73736</v>
          </cell>
          <cell r="Z213">
            <v>5167581</v>
          </cell>
          <cell r="AA213">
            <v>3115917</v>
          </cell>
          <cell r="AB213">
            <v>2520632</v>
          </cell>
          <cell r="AC213">
            <v>1778542</v>
          </cell>
          <cell r="AD213">
            <v>528255</v>
          </cell>
          <cell r="AE213">
            <v>397491</v>
          </cell>
          <cell r="AF213">
            <v>2243315</v>
          </cell>
          <cell r="AG213">
            <v>1152074</v>
          </cell>
          <cell r="AH213">
            <v>190814</v>
          </cell>
          <cell r="AU213">
            <v>27066431</v>
          </cell>
        </row>
        <row r="214">
          <cell r="B214">
            <v>19620</v>
          </cell>
          <cell r="C214">
            <v>8941</v>
          </cell>
          <cell r="D214">
            <v>6841</v>
          </cell>
          <cell r="E214">
            <v>5840</v>
          </cell>
          <cell r="F214">
            <v>2012</v>
          </cell>
          <cell r="G214">
            <v>2044</v>
          </cell>
          <cell r="H214">
            <v>4179</v>
          </cell>
          <cell r="I214">
            <v>790</v>
          </cell>
          <cell r="J214">
            <v>1426</v>
          </cell>
          <cell r="W214">
            <v>75550</v>
          </cell>
          <cell r="Z214">
            <v>4215788</v>
          </cell>
          <cell r="AA214">
            <v>3429753</v>
          </cell>
          <cell r="AB214">
            <v>3372108</v>
          </cell>
          <cell r="AC214">
            <v>1577150</v>
          </cell>
          <cell r="AD214">
            <v>522909</v>
          </cell>
          <cell r="AE214">
            <v>1877556</v>
          </cell>
          <cell r="AF214">
            <v>1249270</v>
          </cell>
          <cell r="AG214">
            <v>422347</v>
          </cell>
          <cell r="AH214">
            <v>290268</v>
          </cell>
          <cell r="AU214">
            <v>27992566</v>
          </cell>
        </row>
        <row r="215">
          <cell r="B215">
            <v>19680</v>
          </cell>
          <cell r="C215">
            <v>10201</v>
          </cell>
          <cell r="D215">
            <v>5838</v>
          </cell>
          <cell r="E215">
            <v>7227</v>
          </cell>
          <cell r="F215">
            <v>2253</v>
          </cell>
          <cell r="G215">
            <v>3829</v>
          </cell>
          <cell r="H215">
            <v>1174</v>
          </cell>
          <cell r="I215">
            <v>1477</v>
          </cell>
          <cell r="J215">
            <v>1077</v>
          </cell>
          <cell r="W215">
            <v>74226</v>
          </cell>
          <cell r="Z215">
            <v>4665978</v>
          </cell>
          <cell r="AA215">
            <v>3998577</v>
          </cell>
          <cell r="AB215">
            <v>2278502</v>
          </cell>
          <cell r="AC215">
            <v>2316411</v>
          </cell>
          <cell r="AD215">
            <v>634025</v>
          </cell>
          <cell r="AE215">
            <v>2675767</v>
          </cell>
          <cell r="AF215">
            <v>250602</v>
          </cell>
          <cell r="AG215">
            <v>1691369</v>
          </cell>
          <cell r="AH215">
            <v>164801</v>
          </cell>
          <cell r="AU215">
            <v>27970442</v>
          </cell>
        </row>
        <row r="216">
          <cell r="B216">
            <v>16319</v>
          </cell>
          <cell r="C216">
            <v>11881</v>
          </cell>
          <cell r="D216">
            <v>6353</v>
          </cell>
          <cell r="E216">
            <v>6601</v>
          </cell>
          <cell r="F216">
            <v>3223</v>
          </cell>
          <cell r="G216">
            <v>2373</v>
          </cell>
          <cell r="H216">
            <v>1118</v>
          </cell>
          <cell r="I216">
            <v>1078</v>
          </cell>
          <cell r="J216">
            <v>1205</v>
          </cell>
          <cell r="W216">
            <v>68269</v>
          </cell>
          <cell r="Z216">
            <v>4154078</v>
          </cell>
          <cell r="AA216">
            <v>4197946</v>
          </cell>
          <cell r="AB216">
            <v>3172214</v>
          </cell>
          <cell r="AC216">
            <v>1952879</v>
          </cell>
          <cell r="AD216">
            <v>847018</v>
          </cell>
          <cell r="AE216">
            <v>3639325</v>
          </cell>
          <cell r="AF216">
            <v>846213</v>
          </cell>
          <cell r="AG216">
            <v>1073761</v>
          </cell>
          <cell r="AH216">
            <v>246624</v>
          </cell>
          <cell r="AU216">
            <v>29662998</v>
          </cell>
        </row>
        <row r="217">
          <cell r="B217">
            <v>19836</v>
          </cell>
          <cell r="C217">
            <v>8276</v>
          </cell>
          <cell r="D217">
            <v>5007</v>
          </cell>
          <cell r="E217">
            <v>6726</v>
          </cell>
          <cell r="F217">
            <v>2076</v>
          </cell>
          <cell r="G217">
            <v>2157</v>
          </cell>
          <cell r="H217">
            <v>1906</v>
          </cell>
          <cell r="I217">
            <v>1643</v>
          </cell>
          <cell r="J217">
            <v>881</v>
          </cell>
          <cell r="W217">
            <v>63923</v>
          </cell>
          <cell r="Z217">
            <v>6451448</v>
          </cell>
          <cell r="AA217">
            <v>3480612</v>
          </cell>
          <cell r="AB217">
            <v>2339709</v>
          </cell>
          <cell r="AC217">
            <v>2108234</v>
          </cell>
          <cell r="AD217">
            <v>495995</v>
          </cell>
          <cell r="AE217">
            <v>1459872</v>
          </cell>
          <cell r="AF217">
            <v>1308883</v>
          </cell>
          <cell r="AG217">
            <v>1093015</v>
          </cell>
          <cell r="AH217">
            <v>187549</v>
          </cell>
          <cell r="AU217">
            <v>25964249</v>
          </cell>
        </row>
        <row r="218">
          <cell r="B218">
            <v>24725</v>
          </cell>
          <cell r="C218">
            <v>11124</v>
          </cell>
          <cell r="D218">
            <v>5878</v>
          </cell>
          <cell r="E218">
            <v>4206</v>
          </cell>
          <cell r="F218">
            <v>3009</v>
          </cell>
          <cell r="G218">
            <v>2473</v>
          </cell>
          <cell r="H218">
            <v>1342</v>
          </cell>
          <cell r="I218">
            <v>1528</v>
          </cell>
          <cell r="J218">
            <v>911</v>
          </cell>
          <cell r="W218">
            <v>71902</v>
          </cell>
          <cell r="Z218">
            <v>8543677</v>
          </cell>
          <cell r="AA218">
            <v>4626973</v>
          </cell>
          <cell r="AB218">
            <v>4778876</v>
          </cell>
          <cell r="AC218">
            <v>1357977</v>
          </cell>
          <cell r="AD218">
            <v>856292</v>
          </cell>
          <cell r="AE218">
            <v>2556908</v>
          </cell>
          <cell r="AF218">
            <v>1146499</v>
          </cell>
          <cell r="AG218">
            <v>805071</v>
          </cell>
          <cell r="AH218">
            <v>147405</v>
          </cell>
          <cell r="AU218">
            <v>37215589</v>
          </cell>
        </row>
        <row r="219">
          <cell r="B219">
            <v>14127</v>
          </cell>
          <cell r="C219">
            <v>9835</v>
          </cell>
          <cell r="D219">
            <v>3907</v>
          </cell>
          <cell r="E219">
            <v>1939</v>
          </cell>
          <cell r="F219">
            <v>2138</v>
          </cell>
          <cell r="G219">
            <v>2697</v>
          </cell>
          <cell r="H219">
            <v>947</v>
          </cell>
          <cell r="I219">
            <v>606</v>
          </cell>
          <cell r="J219">
            <v>994</v>
          </cell>
          <cell r="W219">
            <v>52991</v>
          </cell>
          <cell r="Z219">
            <v>3423148</v>
          </cell>
          <cell r="AA219">
            <v>3911244</v>
          </cell>
          <cell r="AB219">
            <v>3305294</v>
          </cell>
          <cell r="AC219">
            <v>653777</v>
          </cell>
          <cell r="AD219">
            <v>618651</v>
          </cell>
          <cell r="AE219">
            <v>5518948</v>
          </cell>
          <cell r="AF219">
            <v>1232348</v>
          </cell>
          <cell r="AG219">
            <v>920601</v>
          </cell>
          <cell r="AH219">
            <v>183927</v>
          </cell>
          <cell r="AU219">
            <v>36778512</v>
          </cell>
        </row>
        <row r="220">
          <cell r="B220">
            <v>18685</v>
          </cell>
          <cell r="C220">
            <v>8323</v>
          </cell>
          <cell r="D220">
            <v>5774</v>
          </cell>
          <cell r="E220">
            <v>3898</v>
          </cell>
          <cell r="F220">
            <v>2107</v>
          </cell>
          <cell r="G220">
            <v>1390</v>
          </cell>
          <cell r="H220">
            <v>1650</v>
          </cell>
          <cell r="I220">
            <v>503</v>
          </cell>
          <cell r="J220">
            <v>880</v>
          </cell>
          <cell r="W220">
            <v>61986</v>
          </cell>
          <cell r="Z220">
            <v>4462300</v>
          </cell>
          <cell r="AA220">
            <v>3316465</v>
          </cell>
          <cell r="AB220">
            <v>3492461</v>
          </cell>
          <cell r="AC220">
            <v>1202468</v>
          </cell>
          <cell r="AD220">
            <v>584655</v>
          </cell>
          <cell r="AE220">
            <v>1745538</v>
          </cell>
          <cell r="AF220">
            <v>526841</v>
          </cell>
          <cell r="AG220">
            <v>877605</v>
          </cell>
          <cell r="AH220">
            <v>172695</v>
          </cell>
          <cell r="AU220">
            <v>41341634</v>
          </cell>
        </row>
        <row r="221">
          <cell r="B221">
            <v>20495</v>
          </cell>
          <cell r="C221">
            <v>9367</v>
          </cell>
          <cell r="D221">
            <v>6322</v>
          </cell>
          <cell r="E221">
            <v>2926</v>
          </cell>
          <cell r="F221">
            <v>1870</v>
          </cell>
          <cell r="G221">
            <v>723</v>
          </cell>
          <cell r="H221">
            <v>907</v>
          </cell>
          <cell r="I221">
            <v>519</v>
          </cell>
          <cell r="J221">
            <v>467</v>
          </cell>
          <cell r="W221">
            <v>60932</v>
          </cell>
          <cell r="Z221">
            <v>4657367</v>
          </cell>
          <cell r="AA221">
            <v>4122822</v>
          </cell>
          <cell r="AB221">
            <v>4153976</v>
          </cell>
          <cell r="AC221">
            <v>910252</v>
          </cell>
          <cell r="AD221">
            <v>557756</v>
          </cell>
          <cell r="AE221">
            <v>173701</v>
          </cell>
          <cell r="AF221">
            <v>1092026</v>
          </cell>
          <cell r="AG221">
            <v>789311</v>
          </cell>
          <cell r="AH221">
            <v>100121</v>
          </cell>
          <cell r="AU221">
            <v>36047342</v>
          </cell>
        </row>
        <row r="222">
          <cell r="B222">
            <v>21773</v>
          </cell>
          <cell r="C222">
            <v>8205</v>
          </cell>
          <cell r="D222">
            <v>6197</v>
          </cell>
          <cell r="E222">
            <v>2184</v>
          </cell>
          <cell r="F222">
            <v>2048</v>
          </cell>
          <cell r="G222">
            <v>2111</v>
          </cell>
          <cell r="H222">
            <v>488</v>
          </cell>
          <cell r="I222">
            <v>476</v>
          </cell>
          <cell r="J222">
            <v>792</v>
          </cell>
          <cell r="W222">
            <v>57200</v>
          </cell>
          <cell r="Z222">
            <v>5291577</v>
          </cell>
          <cell r="AA222">
            <v>3368057</v>
          </cell>
          <cell r="AB222">
            <v>4379498</v>
          </cell>
          <cell r="AC222">
            <v>683831</v>
          </cell>
          <cell r="AD222">
            <v>577297</v>
          </cell>
          <cell r="AE222">
            <v>4473646</v>
          </cell>
          <cell r="AF222">
            <v>147225</v>
          </cell>
          <cell r="AG222">
            <v>1211635</v>
          </cell>
          <cell r="AH222">
            <v>336407</v>
          </cell>
          <cell r="AU222">
            <v>26941205</v>
          </cell>
        </row>
        <row r="223">
          <cell r="B223">
            <v>22116</v>
          </cell>
          <cell r="C223">
            <v>12215</v>
          </cell>
          <cell r="D223">
            <v>7069</v>
          </cell>
          <cell r="E223">
            <v>3890</v>
          </cell>
          <cell r="F223">
            <v>2571</v>
          </cell>
          <cell r="G223">
            <v>1632</v>
          </cell>
          <cell r="H223">
            <v>1264</v>
          </cell>
          <cell r="I223">
            <v>1577</v>
          </cell>
          <cell r="J223">
            <v>1193</v>
          </cell>
          <cell r="W223">
            <v>68564</v>
          </cell>
          <cell r="Z223">
            <v>6105495</v>
          </cell>
          <cell r="AA223">
            <v>5283882</v>
          </cell>
          <cell r="AB223">
            <v>5500035</v>
          </cell>
          <cell r="AC223">
            <v>1452891</v>
          </cell>
          <cell r="AD223">
            <v>775096</v>
          </cell>
          <cell r="AE223">
            <v>4043594</v>
          </cell>
          <cell r="AF223">
            <v>404842</v>
          </cell>
          <cell r="AG223">
            <v>2838554</v>
          </cell>
          <cell r="AH223">
            <v>289449</v>
          </cell>
          <cell r="AU223">
            <v>33932234</v>
          </cell>
        </row>
        <row r="224">
          <cell r="B224">
            <v>9772</v>
          </cell>
          <cell r="C224">
            <v>10894</v>
          </cell>
          <cell r="D224">
            <v>3933</v>
          </cell>
          <cell r="E224">
            <v>5664</v>
          </cell>
          <cell r="F224">
            <v>2283</v>
          </cell>
          <cell r="G224">
            <v>1029</v>
          </cell>
          <cell r="H224">
            <v>748</v>
          </cell>
          <cell r="I224">
            <v>1936</v>
          </cell>
          <cell r="J224">
            <v>789</v>
          </cell>
          <cell r="W224">
            <v>44621</v>
          </cell>
          <cell r="Z224">
            <v>2733320</v>
          </cell>
          <cell r="AA224">
            <v>4787619</v>
          </cell>
          <cell r="AB224">
            <v>2636107</v>
          </cell>
          <cell r="AC224">
            <v>2010892</v>
          </cell>
          <cell r="AD224">
            <v>728267</v>
          </cell>
          <cell r="AE224">
            <v>3853998</v>
          </cell>
          <cell r="AF224">
            <v>219255</v>
          </cell>
          <cell r="AG224">
            <v>3098033</v>
          </cell>
          <cell r="AH224">
            <v>168780</v>
          </cell>
          <cell r="AU224">
            <v>25310118</v>
          </cell>
        </row>
        <row r="225">
          <cell r="B225">
            <v>21386</v>
          </cell>
          <cell r="C225">
            <v>10254</v>
          </cell>
          <cell r="D225">
            <v>5270</v>
          </cell>
          <cell r="E225">
            <v>5730</v>
          </cell>
          <cell r="F225">
            <v>2428</v>
          </cell>
          <cell r="G225">
            <v>1457</v>
          </cell>
          <cell r="H225">
            <v>2875</v>
          </cell>
          <cell r="I225">
            <v>1432</v>
          </cell>
          <cell r="J225">
            <v>1592</v>
          </cell>
          <cell r="W225">
            <v>69826</v>
          </cell>
          <cell r="Z225">
            <v>6898987</v>
          </cell>
          <cell r="AA225">
            <v>5113396</v>
          </cell>
          <cell r="AB225">
            <v>2553554</v>
          </cell>
          <cell r="AC225">
            <v>2178027</v>
          </cell>
          <cell r="AD225">
            <v>690652</v>
          </cell>
          <cell r="AE225">
            <v>2353372</v>
          </cell>
          <cell r="AF225">
            <v>936614</v>
          </cell>
          <cell r="AG225">
            <v>1197282</v>
          </cell>
          <cell r="AH225">
            <v>312248</v>
          </cell>
          <cell r="AU225">
            <v>30399588</v>
          </cell>
        </row>
        <row r="226">
          <cell r="B226">
            <v>26614</v>
          </cell>
          <cell r="C226">
            <v>11954</v>
          </cell>
          <cell r="D226">
            <v>7132</v>
          </cell>
          <cell r="E226">
            <v>6601</v>
          </cell>
          <cell r="F226">
            <v>3668</v>
          </cell>
          <cell r="G226">
            <v>2183</v>
          </cell>
          <cell r="H226">
            <v>3089</v>
          </cell>
          <cell r="I226">
            <v>1430</v>
          </cell>
          <cell r="J226">
            <v>955</v>
          </cell>
          <cell r="W226">
            <v>88939</v>
          </cell>
          <cell r="Z226">
            <v>6693566</v>
          </cell>
          <cell r="AA226">
            <v>6859154</v>
          </cell>
          <cell r="AB226">
            <v>5283782</v>
          </cell>
          <cell r="AC226">
            <v>2434403</v>
          </cell>
          <cell r="AD226">
            <v>1008973</v>
          </cell>
          <cell r="AE226">
            <v>3591485</v>
          </cell>
          <cell r="AF226">
            <v>1036465</v>
          </cell>
          <cell r="AG226">
            <v>1127881</v>
          </cell>
          <cell r="AH226">
            <v>195593</v>
          </cell>
          <cell r="AU226">
            <v>40323140</v>
          </cell>
        </row>
        <row r="227">
          <cell r="B227">
            <v>16329</v>
          </cell>
          <cell r="C227">
            <v>11174</v>
          </cell>
          <cell r="D227">
            <v>5288</v>
          </cell>
          <cell r="E227">
            <v>9048</v>
          </cell>
          <cell r="F227">
            <v>3555</v>
          </cell>
          <cell r="G227">
            <v>1553</v>
          </cell>
          <cell r="H227">
            <v>1454</v>
          </cell>
          <cell r="I227">
            <v>1127</v>
          </cell>
          <cell r="J227">
            <v>824</v>
          </cell>
          <cell r="W227">
            <v>70523</v>
          </cell>
          <cell r="Z227">
            <v>3989040</v>
          </cell>
          <cell r="AA227">
            <v>4812418</v>
          </cell>
          <cell r="AB227">
            <v>2919521</v>
          </cell>
          <cell r="AC227">
            <v>3090419</v>
          </cell>
          <cell r="AD227">
            <v>959154</v>
          </cell>
          <cell r="AE227">
            <v>280178</v>
          </cell>
          <cell r="AF227">
            <v>422108</v>
          </cell>
          <cell r="AG227">
            <v>1166794</v>
          </cell>
          <cell r="AH227">
            <v>142860</v>
          </cell>
          <cell r="AU227">
            <v>29101345</v>
          </cell>
        </row>
        <row r="228">
          <cell r="B228">
            <v>17046</v>
          </cell>
          <cell r="C228">
            <v>11475</v>
          </cell>
          <cell r="D228">
            <v>5146</v>
          </cell>
          <cell r="E228">
            <v>9137</v>
          </cell>
          <cell r="F228">
            <v>2855</v>
          </cell>
          <cell r="G228">
            <v>1992</v>
          </cell>
          <cell r="H228">
            <v>1940</v>
          </cell>
          <cell r="I228">
            <v>1330</v>
          </cell>
          <cell r="J228">
            <v>1065</v>
          </cell>
          <cell r="W228">
            <v>69918</v>
          </cell>
          <cell r="Z228">
            <v>6240959</v>
          </cell>
          <cell r="AA228">
            <v>5088052</v>
          </cell>
          <cell r="AB228">
            <v>3421216</v>
          </cell>
          <cell r="AC228">
            <v>3429584</v>
          </cell>
          <cell r="AD228">
            <v>721604</v>
          </cell>
          <cell r="AE228">
            <v>2910118</v>
          </cell>
          <cell r="AF228">
            <v>1052489</v>
          </cell>
          <cell r="AG228">
            <v>1020132</v>
          </cell>
          <cell r="AH228">
            <v>203297</v>
          </cell>
          <cell r="AU228">
            <v>31823189</v>
          </cell>
        </row>
        <row r="229">
          <cell r="B229">
            <v>19238</v>
          </cell>
          <cell r="C229">
            <v>11986</v>
          </cell>
          <cell r="D229">
            <v>5159</v>
          </cell>
          <cell r="E229">
            <v>9719</v>
          </cell>
          <cell r="F229">
            <v>2735</v>
          </cell>
          <cell r="G229">
            <v>4058</v>
          </cell>
          <cell r="H229">
            <v>1503</v>
          </cell>
          <cell r="I229">
            <v>1145</v>
          </cell>
          <cell r="J229">
            <v>1138</v>
          </cell>
          <cell r="W229">
            <v>75339</v>
          </cell>
          <cell r="Z229">
            <v>6510274</v>
          </cell>
          <cell r="AA229">
            <v>4919814</v>
          </cell>
          <cell r="AB229">
            <v>2690091</v>
          </cell>
          <cell r="AC229">
            <v>3215683</v>
          </cell>
          <cell r="AD229">
            <v>694529</v>
          </cell>
          <cell r="AE229">
            <v>5427563</v>
          </cell>
          <cell r="AF229">
            <v>1245243</v>
          </cell>
          <cell r="AG229">
            <v>609784</v>
          </cell>
          <cell r="AH229">
            <v>260722</v>
          </cell>
          <cell r="AU229">
            <v>33378603</v>
          </cell>
        </row>
        <row r="230">
          <cell r="B230">
            <v>17616</v>
          </cell>
          <cell r="C230">
            <v>9586</v>
          </cell>
          <cell r="D230">
            <v>4273</v>
          </cell>
          <cell r="E230">
            <v>5232</v>
          </cell>
          <cell r="F230">
            <v>2025</v>
          </cell>
          <cell r="G230">
            <v>2295</v>
          </cell>
          <cell r="H230">
            <v>1641</v>
          </cell>
          <cell r="I230">
            <v>647</v>
          </cell>
          <cell r="J230">
            <v>830</v>
          </cell>
          <cell r="W230">
            <v>59345</v>
          </cell>
          <cell r="Z230">
            <v>3928539</v>
          </cell>
          <cell r="AA230">
            <v>4792789</v>
          </cell>
          <cell r="AB230">
            <v>3445673</v>
          </cell>
          <cell r="AC230">
            <v>1822705</v>
          </cell>
          <cell r="AD230">
            <v>540768</v>
          </cell>
          <cell r="AE230">
            <v>2022316</v>
          </cell>
          <cell r="AF230">
            <v>1617876</v>
          </cell>
          <cell r="AG230">
            <v>659271</v>
          </cell>
          <cell r="AH230">
            <v>128912</v>
          </cell>
          <cell r="AU230">
            <v>25485078</v>
          </cell>
        </row>
        <row r="231">
          <cell r="B231">
            <v>14309</v>
          </cell>
          <cell r="C231">
            <v>8591</v>
          </cell>
          <cell r="D231">
            <v>6869</v>
          </cell>
          <cell r="E231">
            <v>5499</v>
          </cell>
          <cell r="F231">
            <v>1471</v>
          </cell>
          <cell r="G231">
            <v>974</v>
          </cell>
          <cell r="H231">
            <v>1282</v>
          </cell>
          <cell r="I231">
            <v>455</v>
          </cell>
          <cell r="J231">
            <v>1778</v>
          </cell>
          <cell r="W231">
            <v>53784</v>
          </cell>
          <cell r="Z231">
            <v>3897929</v>
          </cell>
          <cell r="AA231">
            <v>4413490</v>
          </cell>
          <cell r="AB231">
            <v>3280729</v>
          </cell>
          <cell r="AC231">
            <v>1659962</v>
          </cell>
          <cell r="AE231">
            <v>242041</v>
          </cell>
          <cell r="AF231">
            <v>436028</v>
          </cell>
          <cell r="AG231">
            <v>380418</v>
          </cell>
          <cell r="AH231">
            <v>330759</v>
          </cell>
          <cell r="AU231">
            <v>19876109</v>
          </cell>
        </row>
        <row r="232">
          <cell r="B232">
            <v>17525</v>
          </cell>
          <cell r="C232">
            <v>9655</v>
          </cell>
          <cell r="D232">
            <v>4732</v>
          </cell>
          <cell r="E232">
            <v>4053</v>
          </cell>
          <cell r="F232">
            <v>2505</v>
          </cell>
          <cell r="G232">
            <v>2712</v>
          </cell>
          <cell r="H232">
            <v>2295</v>
          </cell>
          <cell r="I232">
            <v>921</v>
          </cell>
          <cell r="J232">
            <v>1194</v>
          </cell>
          <cell r="W232">
            <v>58420</v>
          </cell>
          <cell r="Z232">
            <v>4555827</v>
          </cell>
          <cell r="AA232">
            <v>4594580</v>
          </cell>
          <cell r="AB232">
            <v>3808515</v>
          </cell>
          <cell r="AC232">
            <v>1250586</v>
          </cell>
          <cell r="AE232">
            <v>1256164</v>
          </cell>
          <cell r="AF232">
            <v>701645</v>
          </cell>
          <cell r="AG232">
            <v>817745</v>
          </cell>
          <cell r="AH232">
            <v>219816</v>
          </cell>
          <cell r="AU232">
            <v>21953305</v>
          </cell>
        </row>
        <row r="233">
          <cell r="B233">
            <v>19044</v>
          </cell>
          <cell r="C233">
            <v>11199</v>
          </cell>
          <cell r="D233">
            <v>5123</v>
          </cell>
          <cell r="E233">
            <v>6193</v>
          </cell>
          <cell r="F233">
            <v>2536</v>
          </cell>
          <cell r="G233">
            <v>2308</v>
          </cell>
          <cell r="H233">
            <v>2148</v>
          </cell>
          <cell r="I233">
            <v>1393</v>
          </cell>
          <cell r="J233">
            <v>950</v>
          </cell>
          <cell r="W233">
            <v>66198</v>
          </cell>
          <cell r="Z233">
            <v>5492098</v>
          </cell>
          <cell r="AA233">
            <v>5027978</v>
          </cell>
          <cell r="AB233">
            <v>3163608</v>
          </cell>
          <cell r="AC233">
            <v>2112121</v>
          </cell>
          <cell r="AE233">
            <v>2164897</v>
          </cell>
          <cell r="AF233">
            <v>1011794</v>
          </cell>
          <cell r="AG233">
            <v>1465333</v>
          </cell>
          <cell r="AH233">
            <v>198315</v>
          </cell>
          <cell r="AU233">
            <v>26525299</v>
          </cell>
        </row>
        <row r="234">
          <cell r="B234">
            <v>17116</v>
          </cell>
          <cell r="C234">
            <v>10717</v>
          </cell>
          <cell r="D234">
            <v>6626</v>
          </cell>
          <cell r="E234">
            <v>5906</v>
          </cell>
          <cell r="F234">
            <v>2187</v>
          </cell>
          <cell r="G234">
            <v>1225</v>
          </cell>
          <cell r="H234">
            <v>1733</v>
          </cell>
          <cell r="I234">
            <v>1549</v>
          </cell>
          <cell r="J234">
            <v>859</v>
          </cell>
          <cell r="W234">
            <v>61737</v>
          </cell>
          <cell r="Z234">
            <v>4575031</v>
          </cell>
          <cell r="AA234">
            <v>4965165</v>
          </cell>
          <cell r="AB234">
            <v>2839528</v>
          </cell>
          <cell r="AC234">
            <v>1886385</v>
          </cell>
          <cell r="AE234">
            <v>282129</v>
          </cell>
          <cell r="AF234">
            <v>556039</v>
          </cell>
          <cell r="AG234">
            <v>1072273</v>
          </cell>
          <cell r="AH234">
            <v>158862</v>
          </cell>
          <cell r="AU234">
            <v>21273101</v>
          </cell>
        </row>
        <row r="235">
          <cell r="B235">
            <v>24286</v>
          </cell>
          <cell r="C235">
            <v>11437</v>
          </cell>
          <cell r="D235">
            <v>6107</v>
          </cell>
          <cell r="E235">
            <v>6954</v>
          </cell>
          <cell r="F235">
            <v>2279</v>
          </cell>
          <cell r="G235">
            <v>1908</v>
          </cell>
          <cell r="H235">
            <v>2545</v>
          </cell>
          <cell r="I235">
            <v>2736</v>
          </cell>
          <cell r="J235">
            <v>1566</v>
          </cell>
          <cell r="W235">
            <v>78336</v>
          </cell>
          <cell r="Z235">
            <v>6903416</v>
          </cell>
          <cell r="AA235">
            <v>6428037</v>
          </cell>
          <cell r="AB235">
            <v>2921769</v>
          </cell>
          <cell r="AC235">
            <v>2425292</v>
          </cell>
          <cell r="AE235">
            <v>447493</v>
          </cell>
          <cell r="AF235">
            <v>1962630</v>
          </cell>
          <cell r="AG235">
            <v>2603291</v>
          </cell>
          <cell r="AH235">
            <v>393298</v>
          </cell>
          <cell r="AU235">
            <v>30495243</v>
          </cell>
        </row>
        <row r="236">
          <cell r="B236">
            <v>23013</v>
          </cell>
          <cell r="C236">
            <v>8029</v>
          </cell>
          <cell r="D236">
            <v>4880</v>
          </cell>
          <cell r="E236">
            <v>6677</v>
          </cell>
          <cell r="F236">
            <v>809</v>
          </cell>
          <cell r="G236">
            <v>1768</v>
          </cell>
          <cell r="H236">
            <v>1898</v>
          </cell>
          <cell r="I236">
            <v>1098</v>
          </cell>
          <cell r="J236">
            <v>1679</v>
          </cell>
          <cell r="W236">
            <v>63322</v>
          </cell>
          <cell r="Z236">
            <v>7353922</v>
          </cell>
          <cell r="AA236">
            <v>3876458</v>
          </cell>
          <cell r="AB236">
            <v>2133606</v>
          </cell>
          <cell r="AC236">
            <v>2415579</v>
          </cell>
          <cell r="AE236">
            <v>441863</v>
          </cell>
          <cell r="AF236">
            <v>552125</v>
          </cell>
          <cell r="AG236">
            <v>960252</v>
          </cell>
          <cell r="AH236">
            <v>285806</v>
          </cell>
          <cell r="AU236">
            <v>21602130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426">
          <cell r="V426">
            <v>2141.1980764249683</v>
          </cell>
          <cell r="W426">
            <v>1764.5187006326582</v>
          </cell>
          <cell r="X426">
            <v>1445.6830083080201</v>
          </cell>
          <cell r="Y426">
            <v>1823.5078035749377</v>
          </cell>
          <cell r="Z426">
            <v>2297.3023876786019</v>
          </cell>
          <cell r="AA426">
            <v>1636.3135351533901</v>
          </cell>
          <cell r="AB426">
            <v>1856.6431526617941</v>
          </cell>
          <cell r="AC426">
            <v>2128.0257524669837</v>
          </cell>
        </row>
        <row r="427">
          <cell r="V427">
            <v>2092.5892556847207</v>
          </cell>
          <cell r="W427">
            <v>1211.9183755617341</v>
          </cell>
          <cell r="X427">
            <v>1508.4798480330132</v>
          </cell>
          <cell r="Y427">
            <v>1871.7575920588893</v>
          </cell>
          <cell r="Z427">
            <v>2302.7173437776678</v>
          </cell>
          <cell r="AA427">
            <v>1460.9173432214729</v>
          </cell>
          <cell r="AB427">
            <v>1686.497209527306</v>
          </cell>
          <cell r="AC427">
            <v>2110.7772862894722</v>
          </cell>
        </row>
        <row r="428">
          <cell r="V428">
            <v>2084.5908639306849</v>
          </cell>
          <cell r="W428">
            <v>1545.2041571337161</v>
          </cell>
          <cell r="X428">
            <v>1378.7733659532489</v>
          </cell>
          <cell r="Y428">
            <v>1782.9399684373209</v>
          </cell>
          <cell r="Z428">
            <v>2421.1474142583083</v>
          </cell>
          <cell r="AA428">
            <v>1353.1444392055721</v>
          </cell>
          <cell r="AB428">
            <v>1603.6947138830158</v>
          </cell>
          <cell r="AC428">
            <v>2275.2354877439266</v>
          </cell>
        </row>
        <row r="429">
          <cell r="V429">
            <v>2083.981918607451</v>
          </cell>
          <cell r="W429">
            <v>1608.1156654085476</v>
          </cell>
          <cell r="X429">
            <v>1325.8416797547609</v>
          </cell>
          <cell r="Y429">
            <v>1850.6251686146481</v>
          </cell>
          <cell r="Z429">
            <v>2206.3519216524578</v>
          </cell>
          <cell r="AA429">
            <v>1597.424634344276</v>
          </cell>
          <cell r="AB429">
            <v>1431.6751959017936</v>
          </cell>
          <cell r="AC429">
            <v>1951.0747122832704</v>
          </cell>
        </row>
        <row r="430">
          <cell r="V430">
            <v>2085.2072820389853</v>
          </cell>
          <cell r="W430">
            <v>1179.5456849267368</v>
          </cell>
          <cell r="X430">
            <v>1327.4537168332033</v>
          </cell>
          <cell r="Y430">
            <v>1849.0401218065972</v>
          </cell>
          <cell r="Z430">
            <v>2439.0026872457306</v>
          </cell>
          <cell r="AA430">
            <v>2103.1930201415162</v>
          </cell>
          <cell r="AB430">
            <v>1832.8757242714114</v>
          </cell>
          <cell r="AC430">
            <v>2326.6107964024895</v>
          </cell>
        </row>
        <row r="431">
          <cell r="V431">
            <v>2061.288265557755</v>
          </cell>
          <cell r="W431">
            <v>1591.2586134317262</v>
          </cell>
          <cell r="X431">
            <v>2164.6650403133212</v>
          </cell>
          <cell r="Y431">
            <v>2064.2631367737422</v>
          </cell>
          <cell r="Z431">
            <v>2425.6356177358266</v>
          </cell>
          <cell r="AA431">
            <v>1413.3613147156721</v>
          </cell>
          <cell r="AB431">
            <v>1886.2914662772887</v>
          </cell>
          <cell r="AC431">
            <v>2219.84890136989</v>
          </cell>
        </row>
        <row r="432">
          <cell r="V432">
            <v>2128.8796017441373</v>
          </cell>
          <cell r="W432">
            <v>1607.0488441036739</v>
          </cell>
          <cell r="X432">
            <v>1308.9224406483386</v>
          </cell>
          <cell r="Y432">
            <v>1862.9613668149661</v>
          </cell>
          <cell r="Z432">
            <v>2169.1945881986558</v>
          </cell>
          <cell r="AA432">
            <v>1362.0914807550225</v>
          </cell>
          <cell r="AB432">
            <v>1825.0565154202286</v>
          </cell>
          <cell r="AC432">
            <v>2086.9578585830977</v>
          </cell>
        </row>
        <row r="433">
          <cell r="V433">
            <v>2237.9360428497644</v>
          </cell>
          <cell r="W433">
            <v>1460.1544826606296</v>
          </cell>
          <cell r="X433">
            <v>1388.5261605186965</v>
          </cell>
          <cell r="Y433">
            <v>1951.9256612579534</v>
          </cell>
          <cell r="Z433">
            <v>2133.259548004432</v>
          </cell>
          <cell r="AA433">
            <v>1127.3019084544351</v>
          </cell>
          <cell r="AB433">
            <v>1709.9555619861071</v>
          </cell>
          <cell r="AC433">
            <v>1959.325578189367</v>
          </cell>
        </row>
        <row r="434">
          <cell r="V434">
            <v>2056.6676902947729</v>
          </cell>
          <cell r="W434">
            <v>1475.7088703118022</v>
          </cell>
          <cell r="X434">
            <v>1344.3856156488227</v>
          </cell>
          <cell r="Y434">
            <v>1767.4598341407989</v>
          </cell>
          <cell r="Z434">
            <v>2251.4979949534591</v>
          </cell>
          <cell r="AA434">
            <v>1518.1646401087094</v>
          </cell>
          <cell r="AB434">
            <v>1669.4795467725619</v>
          </cell>
          <cell r="AC434">
            <v>2093.7546772221876</v>
          </cell>
        </row>
        <row r="435">
          <cell r="V435">
            <v>1969.9302811676648</v>
          </cell>
          <cell r="W435">
            <v>1222.8658693794841</v>
          </cell>
          <cell r="X435">
            <v>1090.1098488836437</v>
          </cell>
          <cell r="Y435">
            <v>1602.4954290333001</v>
          </cell>
          <cell r="Z435">
            <v>2194.1466080593877</v>
          </cell>
          <cell r="AA435">
            <v>1333.934711161756</v>
          </cell>
          <cell r="AB435">
            <v>1332.4103727218248</v>
          </cell>
          <cell r="AC435">
            <v>1961.1999791935127</v>
          </cell>
        </row>
        <row r="436">
          <cell r="V436">
            <v>1971.222531088277</v>
          </cell>
          <cell r="W436">
            <v>1128.3655423355067</v>
          </cell>
          <cell r="X436">
            <v>1194.1085208111201</v>
          </cell>
          <cell r="Y436">
            <v>1681.1799789899819</v>
          </cell>
          <cell r="Z436">
            <v>2160.5836455616472</v>
          </cell>
          <cell r="AA436">
            <v>1209.7108098205458</v>
          </cell>
          <cell r="AB436">
            <v>1463.9481089356725</v>
          </cell>
          <cell r="AC436">
            <v>1931.4166911796149</v>
          </cell>
        </row>
        <row r="437">
          <cell r="V437">
            <v>1976.589767208595</v>
          </cell>
          <cell r="W437">
            <v>1352.6427852045215</v>
          </cell>
          <cell r="X437">
            <v>1077.5170610719915</v>
          </cell>
          <cell r="Y437">
            <v>1523.2757977279548</v>
          </cell>
          <cell r="Z437">
            <v>2299.2238197810457</v>
          </cell>
          <cell r="AA437">
            <v>1291.8167582261869</v>
          </cell>
          <cell r="AB437">
            <v>1151.4046770014634</v>
          </cell>
          <cell r="AC437">
            <v>1839.6991928089328</v>
          </cell>
        </row>
        <row r="438">
          <cell r="V438">
            <v>2355.9149838551948</v>
          </cell>
          <cell r="W438">
            <v>1433.7728109085278</v>
          </cell>
          <cell r="X438">
            <v>1257.0299208085592</v>
          </cell>
          <cell r="Y438">
            <v>1971.0835133901405</v>
          </cell>
          <cell r="Z438">
            <v>2186.6236232681513</v>
          </cell>
          <cell r="AA438">
            <v>1492.6460523494932</v>
          </cell>
          <cell r="AB438">
            <v>1393.4360189170716</v>
          </cell>
          <cell r="AC438">
            <v>1989.0657168428204</v>
          </cell>
        </row>
        <row r="439">
          <cell r="V439">
            <v>2891.5031568126196</v>
          </cell>
          <cell r="W439">
            <v>1589.0720488265433</v>
          </cell>
          <cell r="X439">
            <v>1323.4121042796603</v>
          </cell>
          <cell r="Y439">
            <v>2466.1015359395874</v>
          </cell>
          <cell r="Z439">
            <v>2667.2687589249431</v>
          </cell>
          <cell r="AA439">
            <v>1451.56307595922</v>
          </cell>
          <cell r="AB439">
            <v>1467.0007976638742</v>
          </cell>
          <cell r="AC439">
            <v>2254.5630250136533</v>
          </cell>
        </row>
        <row r="440">
          <cell r="V440">
            <v>2829.6292547367348</v>
          </cell>
          <cell r="W440">
            <v>1166.0892088915084</v>
          </cell>
          <cell r="X440">
            <v>1578.8973202142124</v>
          </cell>
          <cell r="Y440">
            <v>2126.5296012465947</v>
          </cell>
          <cell r="Z440">
            <v>3058.8862868820711</v>
          </cell>
          <cell r="AA440">
            <v>1353.7801173462683</v>
          </cell>
          <cell r="AB440">
            <v>1567.4848178819409</v>
          </cell>
          <cell r="AC440">
            <v>2382.4717491394485</v>
          </cell>
        </row>
        <row r="441">
          <cell r="V441">
            <v>3475.0484224268703</v>
          </cell>
          <cell r="W441">
            <v>2435.260927751232</v>
          </cell>
          <cell r="X441">
            <v>1657.0980706048801</v>
          </cell>
          <cell r="Y441">
            <v>2758.5633605286685</v>
          </cell>
          <cell r="Z441">
            <v>3446.0204445251075</v>
          </cell>
          <cell r="AA441">
            <v>2395.2076444812756</v>
          </cell>
          <cell r="AB441">
            <v>1795.8464787408311</v>
          </cell>
          <cell r="AC441">
            <v>2950.1480146803065</v>
          </cell>
        </row>
        <row r="442">
          <cell r="V442">
            <v>3703.4997240568036</v>
          </cell>
          <cell r="W442">
            <v>2594.8853014056986</v>
          </cell>
          <cell r="X442">
            <v>1414.9604234553694</v>
          </cell>
          <cell r="Y442">
            <v>2952.6759649692435</v>
          </cell>
          <cell r="Z442">
            <v>3743.1281102144044</v>
          </cell>
          <cell r="AA442">
            <v>3366.9680384840549</v>
          </cell>
          <cell r="AB442">
            <v>1669.9649604226374</v>
          </cell>
          <cell r="AC442">
            <v>3157.680624089227</v>
          </cell>
        </row>
        <row r="443">
          <cell r="V443">
            <v>3775.6422253431642</v>
          </cell>
          <cell r="W443">
            <v>3232.9599501714324</v>
          </cell>
          <cell r="X443">
            <v>1651.1300161102704</v>
          </cell>
          <cell r="Y443">
            <v>2799.6323963089708</v>
          </cell>
          <cell r="Z443">
            <v>3877.1173454865016</v>
          </cell>
          <cell r="AA443">
            <v>2945.8596102536999</v>
          </cell>
          <cell r="AB443">
            <v>1689.9218987733279</v>
          </cell>
          <cell r="AC443">
            <v>2931.7167363661265</v>
          </cell>
        </row>
        <row r="444">
          <cell r="V444">
            <v>3869.0853307701595</v>
          </cell>
          <cell r="W444">
            <v>2015.79859785689</v>
          </cell>
          <cell r="X444">
            <v>1607.9665985480162</v>
          </cell>
          <cell r="Y444">
            <v>2967.050322190205</v>
          </cell>
          <cell r="Z444">
            <v>3930.669845828656</v>
          </cell>
          <cell r="AA444">
            <v>2306.3146407939985</v>
          </cell>
          <cell r="AB444">
            <v>1787.3760329126465</v>
          </cell>
          <cell r="AC444">
            <v>3175.0634734663026</v>
          </cell>
        </row>
        <row r="445">
          <cell r="V445">
            <v>3816.6040075443052</v>
          </cell>
          <cell r="W445">
            <v>1774.9882944751414</v>
          </cell>
          <cell r="X445">
            <v>1640.8459258436415</v>
          </cell>
          <cell r="Y445">
            <v>2970.2666072530142</v>
          </cell>
          <cell r="Z445">
            <v>4527.5937165357482</v>
          </cell>
          <cell r="AA445">
            <v>1871.8158821657187</v>
          </cell>
          <cell r="AB445">
            <v>1893.7627990852116</v>
          </cell>
          <cell r="AC445">
            <v>3234.4331587324941</v>
          </cell>
        </row>
        <row r="446">
          <cell r="V446">
            <v>5041.5989254346705</v>
          </cell>
          <cell r="W446">
            <v>2456.2286541987764</v>
          </cell>
          <cell r="X446">
            <v>1907.2547659019153</v>
          </cell>
          <cell r="Y446">
            <v>3522.5987186900747</v>
          </cell>
          <cell r="Z446">
            <v>4549.679666887012</v>
          </cell>
          <cell r="AA446">
            <v>2058.9449192471006</v>
          </cell>
          <cell r="AB446">
            <v>2387.558111806024</v>
          </cell>
          <cell r="AC446">
            <v>3301.2618958392327</v>
          </cell>
        </row>
        <row r="447">
          <cell r="V447">
            <v>4406.8172897787281</v>
          </cell>
          <cell r="W447">
            <v>2342.4377959189819</v>
          </cell>
          <cell r="X447">
            <v>1867.0107438266502</v>
          </cell>
          <cell r="Y447">
            <v>3285.9216800490631</v>
          </cell>
          <cell r="Z447">
            <v>5651.9058932852804</v>
          </cell>
          <cell r="AA447">
            <v>2921.0479287754638</v>
          </cell>
          <cell r="AB447">
            <v>2043.3217222752257</v>
          </cell>
          <cell r="AC447">
            <v>4193.0330496240631</v>
          </cell>
        </row>
        <row r="448">
          <cell r="V448">
            <v>5574.0738098577722</v>
          </cell>
          <cell r="W448">
            <v>2985.1993036781969</v>
          </cell>
          <cell r="X448">
            <v>2033.6227085389712</v>
          </cell>
          <cell r="Y448">
            <v>3305.085981239406</v>
          </cell>
          <cell r="Z448">
            <v>5916.5562952916353</v>
          </cell>
          <cell r="AA448">
            <v>3229.9241935458458</v>
          </cell>
          <cell r="AB448">
            <v>2085.0068992451979</v>
          </cell>
          <cell r="AC448">
            <v>4296.9379494068789</v>
          </cell>
        </row>
        <row r="449">
          <cell r="V449">
            <v>4677.8663366919645</v>
          </cell>
          <cell r="W449">
            <v>2609.253501299811</v>
          </cell>
          <cell r="X449">
            <v>1829.6323093396047</v>
          </cell>
          <cell r="Y449">
            <v>3517.4815692486932</v>
          </cell>
          <cell r="Z449">
            <v>5546.8442541767699</v>
          </cell>
          <cell r="AA449">
            <v>3137.2747334885235</v>
          </cell>
          <cell r="AB449">
            <v>2132.5451135712269</v>
          </cell>
          <cell r="AC449">
            <v>4337.0024413496858</v>
          </cell>
        </row>
        <row r="450">
          <cell r="V450">
            <v>5276.238018168473</v>
          </cell>
          <cell r="W450">
            <v>1438.3010122521166</v>
          </cell>
          <cell r="X450">
            <v>1847.3236816241385</v>
          </cell>
          <cell r="Y450">
            <v>3269.5926039042001</v>
          </cell>
          <cell r="Z450">
            <v>5437.0585014292246</v>
          </cell>
          <cell r="AA450">
            <v>1773.1582342463334</v>
          </cell>
          <cell r="AB450">
            <v>2364.3018123660577</v>
          </cell>
          <cell r="AC450">
            <v>4175.0196454987627</v>
          </cell>
        </row>
        <row r="451">
          <cell r="V451">
            <v>4911.2945905765146</v>
          </cell>
          <cell r="W451">
            <v>2478.5126994506727</v>
          </cell>
          <cell r="X451">
            <v>2059.4754760649448</v>
          </cell>
          <cell r="Y451">
            <v>3722.6025660790679</v>
          </cell>
          <cell r="Z451">
            <v>5429.9155046773167</v>
          </cell>
          <cell r="AA451">
            <v>2396.5415497796203</v>
          </cell>
          <cell r="AB451">
            <v>1962.3637209349963</v>
          </cell>
          <cell r="AC451">
            <v>3904.5546818270891</v>
          </cell>
        </row>
        <row r="452">
          <cell r="V452">
            <v>4747.1848974210179</v>
          </cell>
          <cell r="W452">
            <v>2511.8119162844596</v>
          </cell>
          <cell r="X452">
            <v>2606.3933689980809</v>
          </cell>
          <cell r="Y452">
            <v>3410.897672678705</v>
          </cell>
          <cell r="Z452">
            <v>4779.3892768870355</v>
          </cell>
          <cell r="AA452">
            <v>2821.8385062579932</v>
          </cell>
          <cell r="AB452">
            <v>2825.9451049818481</v>
          </cell>
          <cell r="AC452">
            <v>3821.7736818391131</v>
          </cell>
        </row>
        <row r="453">
          <cell r="V453">
            <v>4352.2491127080539</v>
          </cell>
          <cell r="W453">
            <v>3646.9999735322094</v>
          </cell>
          <cell r="X453">
            <v>3165.2141829103971</v>
          </cell>
          <cell r="Y453">
            <v>3480.6019376243148</v>
          </cell>
          <cell r="Z453">
            <v>4907.4895096377668</v>
          </cell>
          <cell r="AA453">
            <v>1954.7417139902188</v>
          </cell>
          <cell r="AB453">
            <v>2843.2452351457709</v>
          </cell>
          <cell r="AC453">
            <v>4007.5219747809811</v>
          </cell>
        </row>
        <row r="454">
          <cell r="V454">
            <v>4907.7648805250237</v>
          </cell>
          <cell r="W454">
            <v>3965.8072466229355</v>
          </cell>
          <cell r="X454">
            <v>2577.0010370573864</v>
          </cell>
          <cell r="Y454">
            <v>4422.8599451185801</v>
          </cell>
          <cell r="Z454">
            <v>5110.6763722535316</v>
          </cell>
          <cell r="AA454">
            <v>3366.4823109343001</v>
          </cell>
          <cell r="AB454">
            <v>3121.3324419086371</v>
          </cell>
          <cell r="AC454">
            <v>4478.062576833674</v>
          </cell>
        </row>
        <row r="455">
          <cell r="V455">
            <v>4133.6128727338237</v>
          </cell>
          <cell r="W455">
            <v>2694.4551091967655</v>
          </cell>
          <cell r="X455">
            <v>2777.3854451995576</v>
          </cell>
          <cell r="Y455">
            <v>3569.1276916959869</v>
          </cell>
          <cell r="Z455">
            <v>4826.7263747274274</v>
          </cell>
          <cell r="AA455">
            <v>3021.4915878440502</v>
          </cell>
          <cell r="AB455">
            <v>2939.8352064577525</v>
          </cell>
          <cell r="AC455">
            <v>3907.2188087896297</v>
          </cell>
        </row>
        <row r="456">
          <cell r="V456">
            <v>4212.9566305380422</v>
          </cell>
          <cell r="W456">
            <v>2870.4411559144755</v>
          </cell>
          <cell r="X456">
            <v>2598.5331450897856</v>
          </cell>
          <cell r="Y456">
            <v>3540.0611367660563</v>
          </cell>
          <cell r="Z456">
            <v>4991.4773063852936</v>
          </cell>
          <cell r="AA456">
            <v>3611.2732139615173</v>
          </cell>
          <cell r="AB456">
            <v>3140.1250530277789</v>
          </cell>
          <cell r="AC456">
            <v>4358.0092829515106</v>
          </cell>
        </row>
        <row r="457">
          <cell r="V457">
            <v>4768.7755932832233</v>
          </cell>
          <cell r="W457">
            <v>2803.4012185830725</v>
          </cell>
          <cell r="X457">
            <v>2770.8785161580131</v>
          </cell>
          <cell r="Y457">
            <v>4069.0398977780933</v>
          </cell>
          <cell r="Z457">
            <v>5007.8990614194909</v>
          </cell>
          <cell r="AA457">
            <v>2897.7051133749515</v>
          </cell>
          <cell r="AB457">
            <v>3044.913134877851</v>
          </cell>
          <cell r="AC457">
            <v>4172.6985478574743</v>
          </cell>
        </row>
        <row r="458">
          <cell r="V458">
            <v>4001.4504404891932</v>
          </cell>
          <cell r="W458">
            <v>2767.2039891454965</v>
          </cell>
          <cell r="X458">
            <v>2841.2250590015024</v>
          </cell>
          <cell r="Y458">
            <v>3443.1559305583069</v>
          </cell>
          <cell r="Z458">
            <v>5759.9213224709429</v>
          </cell>
          <cell r="AA458">
            <v>2824.0920041672471</v>
          </cell>
          <cell r="AB458">
            <v>3476.4418883484282</v>
          </cell>
          <cell r="AC458">
            <v>4901.190658775984</v>
          </cell>
        </row>
        <row r="459">
          <cell r="V459">
            <v>3991.6133608750356</v>
          </cell>
          <cell r="W459">
            <v>2699.09536402299</v>
          </cell>
          <cell r="X459">
            <v>2494.59380461212</v>
          </cell>
          <cell r="Y459">
            <v>3350.5036822902935</v>
          </cell>
          <cell r="Z459">
            <v>5863.9137985028829</v>
          </cell>
          <cell r="AA459">
            <v>3125.8307271101949</v>
          </cell>
          <cell r="AB459">
            <v>2824.382574597314</v>
          </cell>
          <cell r="AC459">
            <v>4998.2860315001863</v>
          </cell>
        </row>
        <row r="460">
          <cell r="V460">
            <v>4391.9212909917251</v>
          </cell>
          <cell r="W460">
            <v>2496.3800403460873</v>
          </cell>
          <cell r="X460">
            <v>2421.083107621479</v>
          </cell>
          <cell r="Y460">
            <v>3304.7820024850048</v>
          </cell>
          <cell r="Z460">
            <v>4786.0214640127615</v>
          </cell>
          <cell r="AA460">
            <v>2979.9445132245851</v>
          </cell>
          <cell r="AB460">
            <v>2784.0000810273455</v>
          </cell>
          <cell r="AC460">
            <v>4051.0049644297333</v>
          </cell>
        </row>
        <row r="461">
          <cell r="V461">
            <v>4092.9925329669677</v>
          </cell>
          <cell r="W461">
            <v>1721.5502070490511</v>
          </cell>
          <cell r="X461">
            <v>2327.2924470140556</v>
          </cell>
          <cell r="Y461">
            <v>3249.7925483210465</v>
          </cell>
          <cell r="Z461">
            <v>4590.775962947343</v>
          </cell>
          <cell r="AA461">
            <v>3137.2970339879002</v>
          </cell>
          <cell r="AB461">
            <v>2786.5692156948221</v>
          </cell>
          <cell r="AC461">
            <v>3678.1975971667825</v>
          </cell>
        </row>
        <row r="462">
          <cell r="V462">
            <v>3935.4356396260341</v>
          </cell>
          <cell r="W462">
            <v>3160.1335351118973</v>
          </cell>
          <cell r="X462">
            <v>2623.7316153645793</v>
          </cell>
          <cell r="Y462">
            <v>3372.0698164061628</v>
          </cell>
          <cell r="Z462">
            <v>4282.9104757089981</v>
          </cell>
          <cell r="AA462">
            <v>2804.030249917716</v>
          </cell>
          <cell r="AB462">
            <v>2732.5219779085055</v>
          </cell>
          <cell r="AC462">
            <v>3663.7113963652937</v>
          </cell>
        </row>
        <row r="463">
          <cell r="V463">
            <v>3904.4806159237278</v>
          </cell>
          <cell r="W463">
            <v>2534.2268026973165</v>
          </cell>
          <cell r="X463">
            <v>2383.8459700892085</v>
          </cell>
          <cell r="Y463">
            <v>3253.78078194412</v>
          </cell>
          <cell r="Z463">
            <v>3747.9395198075622</v>
          </cell>
          <cell r="AA463">
            <v>2887.9315325770622</v>
          </cell>
          <cell r="AB463">
            <v>2617.231953280163</v>
          </cell>
          <cell r="AC463">
            <v>3221.078583092778</v>
          </cell>
        </row>
        <row r="464">
          <cell r="V464">
            <v>3662.941394347758</v>
          </cell>
          <cell r="W464">
            <v>2539.9217928591124</v>
          </cell>
          <cell r="X464">
            <v>2216.2136390425289</v>
          </cell>
          <cell r="Y464">
            <v>3132.9482977613029</v>
          </cell>
          <cell r="Z464">
            <v>3932.6697188207845</v>
          </cell>
          <cell r="AA464">
            <v>2831.7545158038361</v>
          </cell>
          <cell r="AB464">
            <v>2451.1283900338567</v>
          </cell>
          <cell r="AC464">
            <v>3562.9420522663713</v>
          </cell>
        </row>
        <row r="465">
          <cell r="V465">
            <v>3594.6854720802799</v>
          </cell>
          <cell r="W465">
            <v>1780.1813048036142</v>
          </cell>
          <cell r="X465">
            <v>2208.9833697271456</v>
          </cell>
          <cell r="Y465">
            <v>3041.7802166778292</v>
          </cell>
          <cell r="Z465">
            <v>3559.2608056562453</v>
          </cell>
          <cell r="AA465">
            <v>2480.9286176288938</v>
          </cell>
          <cell r="AB465">
            <v>2418.4930604065162</v>
          </cell>
          <cell r="AC465">
            <v>3042.4813646466368</v>
          </cell>
        </row>
        <row r="466">
          <cell r="V466">
            <v>3487.0648286801679</v>
          </cell>
          <cell r="W466">
            <v>2059.1591301745284</v>
          </cell>
          <cell r="X466">
            <v>2275.449914624809</v>
          </cell>
          <cell r="Y466">
            <v>3169.3122466098762</v>
          </cell>
          <cell r="Z466">
            <v>3747.837753610841</v>
          </cell>
          <cell r="AA466">
            <v>4025.0700368220937</v>
          </cell>
          <cell r="AB466">
            <v>2369.5356006083184</v>
          </cell>
          <cell r="AC466">
            <v>3248.7745496983111</v>
          </cell>
        </row>
        <row r="467">
          <cell r="V467">
            <v>3238.65609627409</v>
          </cell>
          <cell r="W467">
            <v>1464.7082770254733</v>
          </cell>
          <cell r="X467">
            <v>2084.6615737128081</v>
          </cell>
          <cell r="Y467">
            <v>2829.3896851849759</v>
          </cell>
          <cell r="Z467">
            <v>3517.5645057931283</v>
          </cell>
          <cell r="AA467">
            <v>2171.1696026661944</v>
          </cell>
          <cell r="AB467">
            <v>2321.3196877277815</v>
          </cell>
          <cell r="AC467">
            <v>3108.4549257934868</v>
          </cell>
        </row>
        <row r="468">
          <cell r="V468">
            <v>2942.6799824338154</v>
          </cell>
          <cell r="W468">
            <v>1870.7713582884207</v>
          </cell>
          <cell r="X468">
            <v>1832.4002856381931</v>
          </cell>
          <cell r="Y468">
            <v>2045.1358067195022</v>
          </cell>
          <cell r="Z468">
            <v>3368.6352021693065</v>
          </cell>
          <cell r="AA468">
            <v>2795.5807835751748</v>
          </cell>
          <cell r="AB468">
            <v>2070.5853903936672</v>
          </cell>
          <cell r="AC468">
            <v>2861.2473668961479</v>
          </cell>
        </row>
        <row r="469">
          <cell r="V469">
            <v>2654.9279420928406</v>
          </cell>
          <cell r="W469">
            <v>2138.523062990801</v>
          </cell>
          <cell r="X469">
            <v>1750.3131046807166</v>
          </cell>
          <cell r="Y469">
            <v>2044.0681547519725</v>
          </cell>
          <cell r="Z469">
            <v>2921.9650126804017</v>
          </cell>
          <cell r="AA469">
            <v>2375.4738618093311</v>
          </cell>
          <cell r="AB469">
            <v>2055.8857226005293</v>
          </cell>
          <cell r="AC469">
            <v>2663.7768455543205</v>
          </cell>
        </row>
        <row r="470">
          <cell r="V470">
            <v>2542.7811896387238</v>
          </cell>
          <cell r="W470">
            <v>2167.0570882061775</v>
          </cell>
          <cell r="X470">
            <v>1713.5361877688695</v>
          </cell>
          <cell r="Y470">
            <v>2170.3923988641022</v>
          </cell>
          <cell r="Z470">
            <v>2841.6575642049424</v>
          </cell>
          <cell r="AA470">
            <v>2120.55255342292</v>
          </cell>
          <cell r="AB470">
            <v>1986.0012405398156</v>
          </cell>
          <cell r="AC470">
            <v>2575.8902490966584</v>
          </cell>
        </row>
        <row r="471">
          <cell r="V471">
            <v>2264.8160211384757</v>
          </cell>
          <cell r="W471">
            <v>1913.9375775346498</v>
          </cell>
          <cell r="X471">
            <v>1797.6815591178345</v>
          </cell>
          <cell r="Y471">
            <v>2069.0511215080724</v>
          </cell>
          <cell r="Z471">
            <v>2870.7876569570972</v>
          </cell>
          <cell r="AA471">
            <v>1993.0507609319789</v>
          </cell>
          <cell r="AB471">
            <v>1843.4242266773438</v>
          </cell>
          <cell r="AC471">
            <v>2374.134137843555</v>
          </cell>
        </row>
        <row r="472">
          <cell r="V472">
            <v>2463.3388795565565</v>
          </cell>
          <cell r="W472">
            <v>1824.4883813533074</v>
          </cell>
          <cell r="X472">
            <v>1810.5745607100166</v>
          </cell>
          <cell r="Y472">
            <v>2172.6946261189246</v>
          </cell>
          <cell r="Z472">
            <v>2501.3699893148851</v>
          </cell>
          <cell r="AA472">
            <v>1557.7037536854662</v>
          </cell>
          <cell r="AB472">
            <v>1924.2040959635588</v>
          </cell>
          <cell r="AC472">
            <v>2176.2503802833212</v>
          </cell>
        </row>
        <row r="473">
          <cell r="V473">
            <v>2227.0392896208427</v>
          </cell>
          <cell r="W473">
            <v>1150.4251793317312</v>
          </cell>
          <cell r="X473">
            <v>1623.9179752951159</v>
          </cell>
          <cell r="Y473">
            <v>2007.3930350723599</v>
          </cell>
          <cell r="Z473">
            <v>2600.1152781375426</v>
          </cell>
          <cell r="AA473">
            <v>1364.1893816397633</v>
          </cell>
          <cell r="AB473">
            <v>2017.5687372604816</v>
          </cell>
          <cell r="AC473">
            <v>2380.8413053764298</v>
          </cell>
        </row>
        <row r="474">
          <cell r="V474">
            <v>2206.2410579489811</v>
          </cell>
          <cell r="W474">
            <v>1353.6032835702827</v>
          </cell>
          <cell r="X474">
            <v>1517.8786736440341</v>
          </cell>
          <cell r="Y474">
            <v>1899.2991423244798</v>
          </cell>
          <cell r="Z474">
            <v>2423.554205501966</v>
          </cell>
          <cell r="AA474">
            <v>1167.59897972618</v>
          </cell>
          <cell r="AB474">
            <v>1635.5749557459822</v>
          </cell>
          <cell r="AC474">
            <v>2104.7754340887541</v>
          </cell>
        </row>
        <row r="475">
          <cell r="V475">
            <v>1866.1906096533905</v>
          </cell>
          <cell r="W475">
            <v>1973.9034077583231</v>
          </cell>
          <cell r="X475">
            <v>1513.4744887850197</v>
          </cell>
          <cell r="Y475">
            <v>1717.0320510772137</v>
          </cell>
          <cell r="Z475">
            <v>2003.6658507931052</v>
          </cell>
          <cell r="AA475">
            <v>1214.7186699897954</v>
          </cell>
          <cell r="AB475">
            <v>1444.0672709707803</v>
          </cell>
          <cell r="AC475">
            <v>1766.6515158419513</v>
          </cell>
        </row>
        <row r="476">
          <cell r="V476">
            <v>1630.3304268811089</v>
          </cell>
          <cell r="W476">
            <v>1424.8802923709748</v>
          </cell>
          <cell r="X476">
            <v>1391.6814031811398</v>
          </cell>
          <cell r="Y476">
            <v>1518.242426759291</v>
          </cell>
          <cell r="Z476">
            <v>1908.3015420024385</v>
          </cell>
          <cell r="AA476">
            <v>1540.5086166921114</v>
          </cell>
          <cell r="AB476">
            <v>1441.0010138823368</v>
          </cell>
          <cell r="AC476">
            <v>1713.6505096097228</v>
          </cell>
        </row>
        <row r="477">
          <cell r="V477">
            <v>1461.9039369246573</v>
          </cell>
          <cell r="W477">
            <v>1577.0134632132153</v>
          </cell>
          <cell r="X477">
            <v>1225.8128304933614</v>
          </cell>
          <cell r="Y477">
            <v>1432.6516098201946</v>
          </cell>
          <cell r="Z477">
            <v>1702.0968456805642</v>
          </cell>
          <cell r="AA477">
            <v>1459.853035762352</v>
          </cell>
          <cell r="AB477">
            <v>1408.3430339385525</v>
          </cell>
          <cell r="AC477">
            <v>1571.6379433246461</v>
          </cell>
        </row>
        <row r="478">
          <cell r="V478">
            <v>1595.6067797344692</v>
          </cell>
          <cell r="W478">
            <v>1456.8711514726965</v>
          </cell>
          <cell r="X478">
            <v>1340.1937318231076</v>
          </cell>
          <cell r="Y478">
            <v>1482.6687516400887</v>
          </cell>
          <cell r="Z478">
            <v>2134.2052105908188</v>
          </cell>
          <cell r="AA478">
            <v>1511.8906260968004</v>
          </cell>
          <cell r="AB478">
            <v>1453.6779631783613</v>
          </cell>
          <cell r="AC478">
            <v>1946.1012106732062</v>
          </cell>
        </row>
        <row r="479">
          <cell r="V479">
            <v>1431.3154350072816</v>
          </cell>
          <cell r="W479">
            <v>1378.2862433086332</v>
          </cell>
          <cell r="X479">
            <v>1356.5196099718623</v>
          </cell>
          <cell r="Y479">
            <v>1398.3880066734698</v>
          </cell>
          <cell r="Z479">
            <v>2040.9867079395731</v>
          </cell>
          <cell r="AA479">
            <v>1394.1127850171445</v>
          </cell>
          <cell r="AB479">
            <v>1453.6781329019054</v>
          </cell>
          <cell r="AC479">
            <v>1892.546079083899</v>
          </cell>
        </row>
        <row r="480">
          <cell r="V480">
            <v>1402.3035858556157</v>
          </cell>
          <cell r="W480">
            <v>1031.0979769376543</v>
          </cell>
          <cell r="X480">
            <v>1211.6216279087896</v>
          </cell>
          <cell r="Y480">
            <v>1306.8830898021579</v>
          </cell>
          <cell r="Z480">
            <v>1966.6363029317729</v>
          </cell>
          <cell r="AA480">
            <v>1337.5170448893202</v>
          </cell>
          <cell r="AB480">
            <v>1426.2183476790135</v>
          </cell>
          <cell r="AC480">
            <v>1788.2198545818183</v>
          </cell>
        </row>
        <row r="481">
          <cell r="V481">
            <v>1460.5162643498618</v>
          </cell>
          <cell r="W481">
            <v>1118.8706418732863</v>
          </cell>
          <cell r="X481">
            <v>1193.9763636056366</v>
          </cell>
          <cell r="Y481">
            <v>1326.8614933590259</v>
          </cell>
          <cell r="Z481">
            <v>1685.4579947969391</v>
          </cell>
          <cell r="AA481">
            <v>1291.4579964364532</v>
          </cell>
          <cell r="AB481">
            <v>1417.4538985278143</v>
          </cell>
          <cell r="AC481">
            <v>1592.4252637533177</v>
          </cell>
        </row>
        <row r="482">
          <cell r="V482">
            <v>1437.3008767891595</v>
          </cell>
          <cell r="W482">
            <v>949.49011065610011</v>
          </cell>
          <cell r="X482">
            <v>1124.94134545772</v>
          </cell>
          <cell r="Y482">
            <v>1328.650132834847</v>
          </cell>
          <cell r="Z482">
            <v>2086.8611448351367</v>
          </cell>
          <cell r="AA482">
            <v>1220.7807874405005</v>
          </cell>
          <cell r="AB482">
            <v>1494.0522187141164</v>
          </cell>
          <cell r="AC482">
            <v>1785.9681830697068</v>
          </cell>
        </row>
        <row r="483">
          <cell r="V483">
            <v>1652.6643136773298</v>
          </cell>
          <cell r="W483">
            <v>1271.538903985886</v>
          </cell>
          <cell r="X483">
            <v>1218.2423266946348</v>
          </cell>
          <cell r="Y483">
            <v>1497.0257635162482</v>
          </cell>
          <cell r="Z483">
            <v>1874.1787575089652</v>
          </cell>
          <cell r="AA483">
            <v>1236.1530430906487</v>
          </cell>
          <cell r="AB483">
            <v>1283.3864595785803</v>
          </cell>
          <cell r="AC483">
            <v>1613.3060370833657</v>
          </cell>
        </row>
        <row r="484">
          <cell r="V484">
            <v>1325.768285586098</v>
          </cell>
          <cell r="W484">
            <v>1114.1903918048342</v>
          </cell>
          <cell r="X484">
            <v>1190.5015800486603</v>
          </cell>
          <cell r="Y484">
            <v>1273.6508690444098</v>
          </cell>
          <cell r="Z484">
            <v>1593.7143071872729</v>
          </cell>
          <cell r="AA484">
            <v>1270.0722069801354</v>
          </cell>
          <cell r="AB484">
            <v>1334.9081548957945</v>
          </cell>
          <cell r="AC484">
            <v>1490.8907774531876</v>
          </cell>
        </row>
        <row r="485">
          <cell r="V485">
            <v>1426.6921594934543</v>
          </cell>
          <cell r="W485">
            <v>1025.9425781261104</v>
          </cell>
          <cell r="X485">
            <v>1169.040447166464</v>
          </cell>
          <cell r="Y485">
            <v>1343.4579117835365</v>
          </cell>
          <cell r="Z485">
            <v>1565.9305083657275</v>
          </cell>
          <cell r="AA485">
            <v>1123.6459205938095</v>
          </cell>
          <cell r="AB485">
            <v>1229.6431255503621</v>
          </cell>
          <cell r="AC485">
            <v>1473.4005652722635</v>
          </cell>
        </row>
        <row r="486">
          <cell r="V486">
            <v>1626.6538186680964</v>
          </cell>
          <cell r="W486">
            <v>1432.5499661857139</v>
          </cell>
          <cell r="X486">
            <v>1242.1550018042653</v>
          </cell>
          <cell r="Y486">
            <v>1542.7039427834668</v>
          </cell>
          <cell r="Z486">
            <v>1687.4312067221049</v>
          </cell>
          <cell r="AA486">
            <v>1130.1627067564837</v>
          </cell>
          <cell r="AB486">
            <v>1178.4588800708257</v>
          </cell>
          <cell r="AC486">
            <v>1515.7096876488397</v>
          </cell>
        </row>
        <row r="487">
          <cell r="V487">
            <v>1485.6433024670628</v>
          </cell>
          <cell r="W487">
            <v>1472.726575711758</v>
          </cell>
          <cell r="X487">
            <v>1277.1237014087649</v>
          </cell>
          <cell r="Y487">
            <v>1448.4155067640456</v>
          </cell>
          <cell r="Z487">
            <v>1673.9638423660926</v>
          </cell>
          <cell r="AA487">
            <v>1391.6478267228097</v>
          </cell>
          <cell r="AB487">
            <v>1586.6856923220466</v>
          </cell>
          <cell r="AC487">
            <v>1643.0453105216816</v>
          </cell>
        </row>
        <row r="488">
          <cell r="V488">
            <v>1396.4611556242878</v>
          </cell>
          <cell r="W488">
            <v>1231.3522154368934</v>
          </cell>
          <cell r="X488">
            <v>937.18217116901951</v>
          </cell>
          <cell r="Y488">
            <v>1145.4500065074772</v>
          </cell>
          <cell r="Z488">
            <v>1978.7368344990086</v>
          </cell>
          <cell r="AA488">
            <v>2154.8663770145636</v>
          </cell>
          <cell r="AB488">
            <v>2120.4192987877159</v>
          </cell>
          <cell r="AC488">
            <v>2049.0316540977624</v>
          </cell>
        </row>
        <row r="489">
          <cell r="V489">
            <v>1375.8303862832222</v>
          </cell>
          <cell r="W489">
            <v>1341.4975143245561</v>
          </cell>
          <cell r="X489">
            <v>1651.7587386721639</v>
          </cell>
          <cell r="Y489">
            <v>1421.7955767607436</v>
          </cell>
          <cell r="Z489">
            <v>1950.4943630194377</v>
          </cell>
          <cell r="AA489">
            <v>2073.540814874852</v>
          </cell>
          <cell r="AB489">
            <v>1947.3690349770191</v>
          </cell>
          <cell r="AC489">
            <v>1957.5530307445099</v>
          </cell>
        </row>
        <row r="490">
          <cell r="V490">
            <v>1504.2281257802001</v>
          </cell>
          <cell r="W490">
            <v>1265.2863773239339</v>
          </cell>
          <cell r="X490">
            <v>1688.331277296016</v>
          </cell>
          <cell r="Y490">
            <v>1534.563731214912</v>
          </cell>
          <cell r="Z490">
            <v>2105.9644736226592</v>
          </cell>
          <cell r="AA490">
            <v>1880.7624394217578</v>
          </cell>
          <cell r="AB490">
            <v>2004.9309730643347</v>
          </cell>
          <cell r="AC490">
            <v>2072.8177887943439</v>
          </cell>
        </row>
        <row r="491">
          <cell r="V491">
            <v>1619.985313533457</v>
          </cell>
          <cell r="W491">
            <v>1496.5535056570266</v>
          </cell>
          <cell r="X491">
            <v>1537.2106184223476</v>
          </cell>
          <cell r="Y491">
            <v>1602.3269086059936</v>
          </cell>
          <cell r="Z491">
            <v>2024.3731129249597</v>
          </cell>
          <cell r="AA491">
            <v>1865.5064774497264</v>
          </cell>
          <cell r="AB491">
            <v>2088.5895178115497</v>
          </cell>
          <cell r="AC491">
            <v>2042.3855710840517</v>
          </cell>
        </row>
        <row r="492">
          <cell r="V492">
            <v>1971.8702276769093</v>
          </cell>
          <cell r="W492">
            <v>1470.7257475953795</v>
          </cell>
          <cell r="X492">
            <v>1573.0432244246826</v>
          </cell>
          <cell r="Y492">
            <v>1849.5718986407321</v>
          </cell>
          <cell r="Z492">
            <v>2328.7245133529427</v>
          </cell>
          <cell r="AA492">
            <v>2028.0780455672736</v>
          </cell>
          <cell r="AB492">
            <v>2045.7605970170664</v>
          </cell>
          <cell r="AC492">
            <v>2254.2021113045885</v>
          </cell>
        </row>
        <row r="493">
          <cell r="V493">
            <v>1696.8552349079239</v>
          </cell>
          <cell r="W493">
            <v>1410.9370072121974</v>
          </cell>
          <cell r="X493">
            <v>2007.3102824567288</v>
          </cell>
          <cell r="Y493">
            <v>1810.3310401623951</v>
          </cell>
          <cell r="Z493">
            <v>2203.6747069415323</v>
          </cell>
          <cell r="AA493">
            <v>1842.53910950257</v>
          </cell>
          <cell r="AB493">
            <v>2001.3297819458419</v>
          </cell>
          <cell r="AC493">
            <v>2120.8419802393396</v>
          </cell>
        </row>
        <row r="494">
          <cell r="V494">
            <v>1708.7605857102067</v>
          </cell>
          <cell r="W494">
            <v>1589.12742155499</v>
          </cell>
          <cell r="X494">
            <v>2047.9523081383602</v>
          </cell>
          <cell r="Y494">
            <v>1807.9590538839202</v>
          </cell>
          <cell r="Z494">
            <v>2422.7768634143654</v>
          </cell>
          <cell r="AA494">
            <v>2093.9640280756316</v>
          </cell>
          <cell r="AB494">
            <v>2153.5584938925717</v>
          </cell>
          <cell r="AC494">
            <v>2297.3417532986559</v>
          </cell>
        </row>
        <row r="495">
          <cell r="V495">
            <v>2431.5912839874859</v>
          </cell>
          <cell r="W495">
            <v>1581.7891845023846</v>
          </cell>
          <cell r="X495">
            <v>1922.8161705792936</v>
          </cell>
          <cell r="Y495">
            <v>2318.0678040369294</v>
          </cell>
          <cell r="Z495">
            <v>2558.4198253593413</v>
          </cell>
          <cell r="AA495">
            <v>2148.4413150932282</v>
          </cell>
          <cell r="AB495">
            <v>2385.780131329052</v>
          </cell>
          <cell r="AC495">
            <v>2504.5865033145355</v>
          </cell>
        </row>
        <row r="496">
          <cell r="V496">
            <v>2160.0926478360498</v>
          </cell>
          <cell r="W496">
            <v>2178.4686060476979</v>
          </cell>
          <cell r="X496">
            <v>1800.2735308699096</v>
          </cell>
          <cell r="Y496">
            <v>2080.6246882014661</v>
          </cell>
          <cell r="Z496">
            <v>2631.5686498871378</v>
          </cell>
          <cell r="AA496">
            <v>2285.6120978876793</v>
          </cell>
          <cell r="AB496">
            <v>2503.8173020770082</v>
          </cell>
          <cell r="AC496">
            <v>2579.813420753926</v>
          </cell>
        </row>
        <row r="497">
          <cell r="V497">
            <v>2576.7524812043998</v>
          </cell>
          <cell r="W497">
            <v>2672.2806677529052</v>
          </cell>
          <cell r="X497">
            <v>2146.5590859097479</v>
          </cell>
          <cell r="Y497">
            <v>2507.4924554937288</v>
          </cell>
          <cell r="Z497">
            <v>2759.6978578444346</v>
          </cell>
          <cell r="AA497">
            <v>2667.0843739991724</v>
          </cell>
          <cell r="AB497">
            <v>2596.5342339772301</v>
          </cell>
          <cell r="AC497">
            <v>2705.2024736960939</v>
          </cell>
        </row>
        <row r="498">
          <cell r="V498">
            <v>2753.2826034270333</v>
          </cell>
          <cell r="W498">
            <v>2032.6283039477375</v>
          </cell>
          <cell r="X498">
            <v>2468.8295946991866</v>
          </cell>
          <cell r="Y498">
            <v>2603.4386769353659</v>
          </cell>
          <cell r="Z498">
            <v>2649.0508773124025</v>
          </cell>
          <cell r="AA498">
            <v>2449.7052485390782</v>
          </cell>
          <cell r="AB498">
            <v>2676.866009627347</v>
          </cell>
          <cell r="AC498">
            <v>2645.0575014696765</v>
          </cell>
        </row>
        <row r="499">
          <cell r="V499">
            <v>2892.8447856691191</v>
          </cell>
          <cell r="W499">
            <v>2542.8584196395996</v>
          </cell>
          <cell r="X499">
            <v>2079.2654826285593</v>
          </cell>
          <cell r="Y499">
            <v>2710.9433199117593</v>
          </cell>
          <cell r="Z499">
            <v>3425.8534793949593</v>
          </cell>
          <cell r="AA499">
            <v>2504.3495985683999</v>
          </cell>
          <cell r="AB499">
            <v>3367.2912174950393</v>
          </cell>
          <cell r="AC499">
            <v>3332.4224233147193</v>
          </cell>
        </row>
        <row r="500">
          <cell r="V500">
            <v>3412.3599715199998</v>
          </cell>
          <cell r="W500">
            <v>3020.6909971199998</v>
          </cell>
          <cell r="X500">
            <v>3310.6049263199993</v>
          </cell>
          <cell r="Y500">
            <v>3332.1072758399991</v>
          </cell>
          <cell r="Z500">
            <v>3992.1345271199993</v>
          </cell>
          <cell r="AA500">
            <v>3865.6363221599995</v>
          </cell>
          <cell r="AB500">
            <v>3902.9269610399997</v>
          </cell>
          <cell r="AC500">
            <v>3954.2788785599996</v>
          </cell>
        </row>
        <row r="501">
          <cell r="V501">
            <v>3497.0351999999998</v>
          </cell>
          <cell r="W501">
            <v>3194.0503200000003</v>
          </cell>
          <cell r="X501">
            <v>4010.4345599999997</v>
          </cell>
          <cell r="Y501">
            <v>3737.5944</v>
          </cell>
          <cell r="Z501">
            <v>4157.5771199999999</v>
          </cell>
          <cell r="AA501">
            <v>3007.67112</v>
          </cell>
          <cell r="AB501">
            <v>3508.4800800000003</v>
          </cell>
          <cell r="AC501">
            <v>3898.42128</v>
          </cell>
        </row>
        <row r="502">
          <cell r="V502">
            <v>3696.32</v>
          </cell>
          <cell r="W502">
            <v>3411.2199999999993</v>
          </cell>
          <cell r="X502">
            <v>3691.2999999999997</v>
          </cell>
          <cell r="Y502">
            <v>3677.8900000000003</v>
          </cell>
          <cell r="Z502">
            <v>3774.9799999999996</v>
          </cell>
          <cell r="AA502">
            <v>3256.9</v>
          </cell>
          <cell r="AB502">
            <v>3242.03</v>
          </cell>
          <cell r="AC502">
            <v>3590.9399999999996</v>
          </cell>
        </row>
        <row r="503">
          <cell r="V503">
            <v>3680.350194552529</v>
          </cell>
          <cell r="W503">
            <v>2880.1070038910507</v>
          </cell>
          <cell r="X503">
            <v>3123.1906614785989</v>
          </cell>
          <cell r="Y503">
            <v>3534.3677042801555</v>
          </cell>
          <cell r="Z503">
            <v>3867.2665369649808</v>
          </cell>
          <cell r="AA503">
            <v>3452.3346303501949</v>
          </cell>
          <cell r="AB503">
            <v>3693.3754863813228</v>
          </cell>
          <cell r="AC503">
            <v>3773.832684824903</v>
          </cell>
        </row>
        <row r="504">
          <cell r="V504">
            <v>3457.5792133788495</v>
          </cell>
          <cell r="W504">
            <v>2341.6584892721426</v>
          </cell>
          <cell r="X504">
            <v>3176.8419975827751</v>
          </cell>
          <cell r="Y504">
            <v>3353.6536851317919</v>
          </cell>
          <cell r="Z504">
            <v>3749.6353324063521</v>
          </cell>
          <cell r="AA504">
            <v>3177.7986580232555</v>
          </cell>
          <cell r="AB504">
            <v>3715.1671408924035</v>
          </cell>
          <cell r="AC504">
            <v>3726.3439658405923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C31BD-F411-4174-BA9A-5413886EF4B6}">
  <dimension ref="B1:F20"/>
  <sheetViews>
    <sheetView tabSelected="1" workbookViewId="0"/>
  </sheetViews>
  <sheetFormatPr baseColWidth="10" defaultRowHeight="15" x14ac:dyDescent="0.25"/>
  <cols>
    <col min="1" max="1" width="9.28515625" style="1" customWidth="1"/>
    <col min="2" max="2" width="28.85546875" style="1" customWidth="1"/>
    <col min="3" max="3" width="61.42578125" style="1" customWidth="1"/>
    <col min="4" max="5" width="11.42578125" style="1"/>
    <col min="6" max="6" width="17.85546875" style="1" customWidth="1"/>
    <col min="7" max="16384" width="11.42578125" style="1"/>
  </cols>
  <sheetData>
    <row r="1" spans="2:6" s="5" customFormat="1" ht="45.75" customHeight="1" thickBot="1" x14ac:dyDescent="0.3">
      <c r="B1" s="251" t="s">
        <v>200</v>
      </c>
      <c r="C1" s="252"/>
      <c r="D1" s="252"/>
      <c r="E1" s="253" t="s">
        <v>286</v>
      </c>
      <c r="F1" s="254"/>
    </row>
    <row r="2" spans="2:6" ht="15" customHeight="1" x14ac:dyDescent="0.25"/>
    <row r="3" spans="2:6" ht="18" customHeight="1" x14ac:dyDescent="0.3">
      <c r="B3" s="250" t="s">
        <v>197</v>
      </c>
      <c r="C3" s="58" t="s">
        <v>161</v>
      </c>
    </row>
    <row r="4" spans="2:6" ht="18" customHeight="1" x14ac:dyDescent="0.3">
      <c r="B4" s="250"/>
      <c r="C4" s="59"/>
    </row>
    <row r="5" spans="2:6" ht="18" customHeight="1" x14ac:dyDescent="0.25">
      <c r="B5" s="250"/>
      <c r="C5" s="246" t="s">
        <v>198</v>
      </c>
    </row>
    <row r="6" spans="2:6" ht="18" customHeight="1" x14ac:dyDescent="0.25">
      <c r="B6" s="250"/>
      <c r="C6" s="246" t="s">
        <v>199</v>
      </c>
    </row>
    <row r="7" spans="2:6" ht="18" customHeight="1" x14ac:dyDescent="0.25">
      <c r="B7" s="250"/>
      <c r="C7" s="246" t="s">
        <v>229</v>
      </c>
    </row>
    <row r="8" spans="2:6" ht="18" customHeight="1" x14ac:dyDescent="0.25">
      <c r="B8" s="250"/>
      <c r="C8" s="246" t="s">
        <v>217</v>
      </c>
    </row>
    <row r="9" spans="2:6" ht="18" customHeight="1" x14ac:dyDescent="0.25">
      <c r="B9" s="250"/>
      <c r="C9" s="60"/>
    </row>
    <row r="10" spans="2:6" ht="18" customHeight="1" x14ac:dyDescent="0.25">
      <c r="B10" s="250"/>
      <c r="C10" s="61" t="s">
        <v>236</v>
      </c>
    </row>
    <row r="11" spans="2:6" ht="18" customHeight="1" x14ac:dyDescent="0.25">
      <c r="B11" s="250"/>
      <c r="C11" s="61" t="s">
        <v>237</v>
      </c>
    </row>
    <row r="12" spans="2:6" ht="18" customHeight="1" x14ac:dyDescent="0.25">
      <c r="B12" s="250"/>
      <c r="C12" s="61" t="s">
        <v>238</v>
      </c>
    </row>
    <row r="13" spans="2:6" ht="18" customHeight="1" x14ac:dyDescent="0.25">
      <c r="B13" s="250"/>
      <c r="C13" s="61" t="s">
        <v>239</v>
      </c>
    </row>
    <row r="14" spans="2:6" ht="18" customHeight="1" x14ac:dyDescent="0.25">
      <c r="B14" s="250"/>
      <c r="C14" s="61" t="s">
        <v>162</v>
      </c>
    </row>
    <row r="15" spans="2:6" ht="18" customHeight="1" x14ac:dyDescent="0.25">
      <c r="B15" s="250"/>
      <c r="C15" s="61" t="s">
        <v>163</v>
      </c>
    </row>
    <row r="16" spans="2:6" ht="18" customHeight="1" x14ac:dyDescent="0.25">
      <c r="B16" s="250"/>
      <c r="C16" s="61" t="s">
        <v>164</v>
      </c>
    </row>
    <row r="17" spans="2:3" ht="18" customHeight="1" x14ac:dyDescent="0.25">
      <c r="B17" s="250"/>
      <c r="C17" s="61" t="s">
        <v>165</v>
      </c>
    </row>
    <row r="18" spans="2:3" ht="18" customHeight="1" x14ac:dyDescent="0.25">
      <c r="B18" s="250"/>
      <c r="C18" s="61" t="s">
        <v>228</v>
      </c>
    </row>
    <row r="19" spans="2:3" ht="18" customHeight="1" x14ac:dyDescent="0.25">
      <c r="B19" s="250"/>
      <c r="C19" s="61" t="s">
        <v>216</v>
      </c>
    </row>
    <row r="20" spans="2:3" ht="18" customHeight="1" x14ac:dyDescent="0.25">
      <c r="B20" s="250"/>
      <c r="C20" s="62"/>
    </row>
  </sheetData>
  <mergeCells count="3">
    <mergeCell ref="B3:B20"/>
    <mergeCell ref="B1:D1"/>
    <mergeCell ref="E1:F1"/>
  </mergeCells>
  <hyperlinks>
    <hyperlink ref="C16" location="'Exportación por varietal'!A1" display="Exportación por varietal" xr:uid="{8CF5A530-706D-46A6-A080-8F67677967E6}"/>
    <hyperlink ref="C17" location="'Exportación por país'!A1" display="Exportación por país" xr:uid="{F271FEA1-F37B-4054-B670-8B51DF6F5133}"/>
    <hyperlink ref="C15" location="'Exportación por envase'!A1" display="Exportación por envase" xr:uid="{336AF96A-A74B-4145-A564-CFCC297B7083}"/>
    <hyperlink ref="C14" location="'Exportación por tipo'!A1" display="Exportación por tipo" xr:uid="{7415EB0B-6BF8-4D76-B2EB-DB80A017DB7F}"/>
    <hyperlink ref="C5" location="'Resumen DOMESTICO'!A1" display="RESUMEN CONSUMO DOMESTICO" xr:uid="{0B0E156E-145B-49F3-A9A0-12D627E0A88D}"/>
    <hyperlink ref="C6" location="'Resumen EXPORTACION'!A1" display="RESUMEN EXPORTACIONES" xr:uid="{0D3FDD5E-490F-415C-AAA3-A0AFD64F368E}"/>
    <hyperlink ref="C19" location="'Precio Vino de Traslado Color'!A1" display="Precio del vino de traslado" xr:uid="{44E9360D-E08A-4C55-98C6-2EE4F4660797}"/>
    <hyperlink ref="C8" location="'Resumen PRECIO TRASLADO'!A1" display="RESUMEN PRECIO DE TRASLADO" xr:uid="{278CAABD-7EE3-4E56-A9BC-2A9EDB17BB15}"/>
    <hyperlink ref="C18" location="'Venta total por tipo'!A1" display="Venta total por tipo" xr:uid="{D3CE31CB-E5E0-47D4-BE64-8D3AC49178ED}"/>
    <hyperlink ref="C7" location="'Resumen TOTAL'!A1" display="RESUMEN TOTAL" xr:uid="{33F94283-4501-4230-A15E-297C7C646A24}"/>
    <hyperlink ref="C10" location="'Despacho por tipo'!A1" display="Despacho al mercado nacional por tipo" xr:uid="{B18F1C41-D7D9-4FD7-A0A2-2C3DE0F0B95E}"/>
    <hyperlink ref="C11" location="'Despacho por envase'!A1" display="Despacho al mercado nacional por envase" xr:uid="{6B5445F3-A8FC-46EF-BCAC-6397C01396F2}"/>
    <hyperlink ref="C12" location="'Despacho por color'!A1" display="Despacho al mercado nacional por color" xr:uid="{9616963C-5E54-4B25-9759-890E8C5F06F9}"/>
    <hyperlink ref="C13" location="'Despacho por variedad'!A1" display="Despacho al mercado nacional por variedad" xr:uid="{D387D11E-873B-4098-BC2A-35C57C0C7437}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D9D52-73BD-414A-88BA-0793BDEEB442}">
  <dimension ref="A1:T74"/>
  <sheetViews>
    <sheetView workbookViewId="0">
      <selection activeCell="T1" sqref="T1"/>
    </sheetView>
  </sheetViews>
  <sheetFormatPr baseColWidth="10" defaultRowHeight="15" x14ac:dyDescent="0.25"/>
  <cols>
    <col min="1" max="1" width="11.85546875" style="1" customWidth="1"/>
    <col min="2" max="8" width="8.5703125" style="1" customWidth="1"/>
    <col min="9" max="9" width="5" style="1" customWidth="1"/>
    <col min="10" max="10" width="10.5703125" style="1" customWidth="1"/>
    <col min="11" max="17" width="8.5703125" style="1" customWidth="1"/>
    <col min="18" max="18" width="9.5703125" style="1" customWidth="1"/>
    <col min="19" max="19" width="11.42578125" style="1"/>
    <col min="20" max="20" width="14.42578125" style="1" bestFit="1" customWidth="1"/>
    <col min="21" max="16384" width="11.42578125" style="1"/>
  </cols>
  <sheetData>
    <row r="1" spans="1:20" ht="15.75" x14ac:dyDescent="0.25">
      <c r="A1" s="272" t="s">
        <v>24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T1" s="247" t="s">
        <v>218</v>
      </c>
    </row>
    <row r="2" spans="1:20" ht="15.75" x14ac:dyDescent="0.25">
      <c r="A2" s="272" t="s">
        <v>25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</row>
    <row r="3" spans="1:20" ht="15.75" x14ac:dyDescent="0.25">
      <c r="A3" s="274" t="s">
        <v>19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</row>
    <row r="4" spans="1:20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</row>
    <row r="5" spans="1:20" ht="15.75" thickBot="1" x14ac:dyDescent="0.3">
      <c r="A5" s="266" t="s">
        <v>26</v>
      </c>
      <c r="B5" s="267"/>
      <c r="C5" s="267"/>
      <c r="D5" s="267"/>
      <c r="E5" s="267"/>
      <c r="F5" s="267"/>
      <c r="G5" s="267"/>
      <c r="H5" s="268"/>
      <c r="I5" s="2"/>
      <c r="J5" s="266" t="s">
        <v>27</v>
      </c>
      <c r="K5" s="267"/>
      <c r="L5" s="267"/>
      <c r="M5" s="267"/>
      <c r="N5" s="267"/>
      <c r="O5" s="267"/>
      <c r="P5" s="267"/>
      <c r="Q5" s="267"/>
      <c r="R5" s="268"/>
    </row>
    <row r="6" spans="1:20" ht="38.25" x14ac:dyDescent="0.25">
      <c r="A6" s="74"/>
      <c r="B6" s="75">
        <v>2016</v>
      </c>
      <c r="C6" s="75">
        <f>+B6+1</f>
        <v>2017</v>
      </c>
      <c r="D6" s="75">
        <f t="shared" ref="D6:G6" si="0">+C6+1</f>
        <v>2018</v>
      </c>
      <c r="E6" s="75">
        <f t="shared" si="0"/>
        <v>2019</v>
      </c>
      <c r="F6" s="75">
        <f t="shared" si="0"/>
        <v>2020</v>
      </c>
      <c r="G6" s="76">
        <f t="shared" si="0"/>
        <v>2021</v>
      </c>
      <c r="H6" s="77" t="s">
        <v>16</v>
      </c>
      <c r="I6" s="2"/>
      <c r="J6" s="103"/>
      <c r="K6" s="102">
        <v>2016</v>
      </c>
      <c r="L6" s="102">
        <f>+K6+1</f>
        <v>2017</v>
      </c>
      <c r="M6" s="102">
        <f t="shared" ref="M6:P6" si="1">+L6+1</f>
        <v>2018</v>
      </c>
      <c r="N6" s="102">
        <f t="shared" si="1"/>
        <v>2019</v>
      </c>
      <c r="O6" s="104">
        <f t="shared" si="1"/>
        <v>2020</v>
      </c>
      <c r="P6" s="109">
        <f t="shared" si="1"/>
        <v>2021</v>
      </c>
      <c r="Q6" s="115" t="s">
        <v>16</v>
      </c>
      <c r="R6" s="112" t="s">
        <v>21</v>
      </c>
    </row>
    <row r="7" spans="1:20" x14ac:dyDescent="0.25">
      <c r="A7" s="78" t="s">
        <v>10</v>
      </c>
      <c r="B7" s="6">
        <f>+'[1]3.EXPORTACION POR TIPO'!B317/10000</f>
        <v>2.082268</v>
      </c>
      <c r="C7" s="6">
        <f>+'[1]3.EXPORTACION POR TIPO'!B329/10000</f>
        <v>2.1286</v>
      </c>
      <c r="D7" s="6">
        <f>+'[1]3.EXPORTACION POR TIPO'!B341/10000</f>
        <v>1.9590000000000001</v>
      </c>
      <c r="E7" s="6">
        <f>+'[1]3.EXPORTACION POR TIPO'!B353/10000</f>
        <v>9.5690000000000008</v>
      </c>
      <c r="F7" s="6">
        <f>+'[1]3.EXPORTACION POR TIPO'!B365/10000</f>
        <v>23.2866</v>
      </c>
      <c r="G7" s="73">
        <f>+'[1]3.EXPORTACION POR TIPO'!B377/10000</f>
        <v>3.9216000000000002</v>
      </c>
      <c r="H7" s="7">
        <f>+G7/F7-1</f>
        <v>-0.83159413568318263</v>
      </c>
      <c r="I7" s="2"/>
      <c r="J7" s="78" t="s">
        <v>10</v>
      </c>
      <c r="K7" s="6">
        <f>+SUM('[1]3.EXPORTACION POR TIPO'!B306:B317)/10000</f>
        <v>37.709654</v>
      </c>
      <c r="L7" s="6">
        <f>+SUM(C7)+SUM(B8:B18)</f>
        <v>38.896696999999996</v>
      </c>
      <c r="M7" s="6">
        <f t="shared" ref="M7:N7" si="2">+SUM(D7)+SUM(C8:C18)</f>
        <v>25.413</v>
      </c>
      <c r="N7" s="6">
        <f t="shared" si="2"/>
        <v>87.634199999999993</v>
      </c>
      <c r="O7" s="105">
        <f t="shared" ref="O7" si="3">+SUM(F7)+SUM(E8:E18)</f>
        <v>111.8021</v>
      </c>
      <c r="P7" s="73">
        <f t="shared" ref="P7" si="4">+SUM(G7)+SUM(F8:F18)</f>
        <v>116.33759999999999</v>
      </c>
      <c r="Q7" s="116">
        <f>+P7/O7-1</f>
        <v>4.0567216537077622E-2</v>
      </c>
      <c r="R7" s="7">
        <f>+POWER(P7/K7,0.2)-1</f>
        <v>0.25271855608097771</v>
      </c>
    </row>
    <row r="8" spans="1:20" x14ac:dyDescent="0.25">
      <c r="A8" s="78" t="s">
        <v>11</v>
      </c>
      <c r="B8" s="6">
        <f>+'[1]3.EXPORTACION POR TIPO'!B318/10000</f>
        <v>2.8692709999999999</v>
      </c>
      <c r="C8" s="6">
        <f>+'[1]3.EXPORTACION POR TIPO'!B330/10000</f>
        <v>1.2082999999999999</v>
      </c>
      <c r="D8" s="6">
        <f>+'[1]3.EXPORTACION POR TIPO'!B342/10000</f>
        <v>1.3174999999999999</v>
      </c>
      <c r="E8" s="6">
        <f>+'[1]3.EXPORTACION POR TIPO'!B354/10000</f>
        <v>4.8457999999999997</v>
      </c>
      <c r="F8" s="6">
        <f>+'[1]3.EXPORTACION POR TIPO'!B366/10000</f>
        <v>23.692799999999998</v>
      </c>
      <c r="G8" s="73">
        <f>+'[1]3.EXPORTACION POR TIPO'!B378/10000</f>
        <v>5.5547000000000004</v>
      </c>
      <c r="H8" s="7">
        <f t="shared" ref="H8:H12" si="5">+G8/F8-1</f>
        <v>-0.76555324824419224</v>
      </c>
      <c r="I8" s="2"/>
      <c r="J8" s="78" t="s">
        <v>11</v>
      </c>
      <c r="K8" s="6">
        <f>+SUM('[1]3.EXPORTACION POR TIPO'!B307:B318)/10000</f>
        <v>37.234940000000009</v>
      </c>
      <c r="L8" s="6">
        <f>+SUM(C7:C8)+SUM(B9:B18)</f>
        <v>37.235726</v>
      </c>
      <c r="M8" s="6">
        <f t="shared" ref="M8:N8" si="6">+SUM(D7:D8)+SUM(C9:C18)</f>
        <v>25.522199999999998</v>
      </c>
      <c r="N8" s="6">
        <f t="shared" si="6"/>
        <v>91.162499999999994</v>
      </c>
      <c r="O8" s="105">
        <f t="shared" ref="O8" si="7">+SUM(F7:F8)+SUM(E9:E18)</f>
        <v>130.6491</v>
      </c>
      <c r="P8" s="73">
        <f t="shared" ref="P8" si="8">+SUM(G7:G8)+SUM(F9:F18)</f>
        <v>98.199499999999986</v>
      </c>
      <c r="Q8" s="116">
        <f t="shared" ref="Q8:Q11" si="9">+P8/O8-1</f>
        <v>-0.24837216636012049</v>
      </c>
      <c r="R8" s="7">
        <f t="shared" ref="R8:R11" si="10">+POWER(P8/K8,0.2)-1</f>
        <v>0.2140364430635382</v>
      </c>
    </row>
    <row r="9" spans="1:20" x14ac:dyDescent="0.25">
      <c r="A9" s="78" t="s">
        <v>0</v>
      </c>
      <c r="B9" s="6">
        <f>+'[1]3.EXPORTACION POR TIPO'!B319/10000</f>
        <v>2.8578919999999997</v>
      </c>
      <c r="C9" s="6">
        <f>+'[1]3.EXPORTACION POR TIPO'!B331/10000</f>
        <v>1.8995</v>
      </c>
      <c r="D9" s="6">
        <f>+'[1]3.EXPORTACION POR TIPO'!B343/10000</f>
        <v>2.5512999999999999</v>
      </c>
      <c r="E9" s="6">
        <f>+'[1]3.EXPORTACION POR TIPO'!B355/10000</f>
        <v>5.8506999999999998</v>
      </c>
      <c r="F9" s="6">
        <f>+'[1]3.EXPORTACION POR TIPO'!B367/10000</f>
        <v>12.864699999999999</v>
      </c>
      <c r="G9" s="73">
        <f>+'[1]3.EXPORTACION POR TIPO'!B379/10000</f>
        <v>7.1571999999999996</v>
      </c>
      <c r="H9" s="7">
        <f t="shared" si="5"/>
        <v>-0.44365589559025864</v>
      </c>
      <c r="I9" s="2"/>
      <c r="J9" s="78" t="s">
        <v>0</v>
      </c>
      <c r="K9" s="6">
        <f>+SUM('[1]3.EXPORTACION POR TIPO'!B308:B319)/10000</f>
        <v>33.479665000000004</v>
      </c>
      <c r="L9" s="6">
        <f>+SUM(C7:C9)+SUM(B10:B18)</f>
        <v>36.277333999999996</v>
      </c>
      <c r="M9" s="6">
        <f t="shared" ref="M9:N9" si="11">+SUM(D7:D9)+SUM(C10:C18)</f>
        <v>26.173999999999999</v>
      </c>
      <c r="N9" s="6">
        <f t="shared" si="11"/>
        <v>94.4619</v>
      </c>
      <c r="O9" s="105">
        <f t="shared" ref="O9" si="12">+SUM(F7:F9)+SUM(E10:E18)</f>
        <v>137.66309999999999</v>
      </c>
      <c r="P9" s="73">
        <f t="shared" ref="P9" si="13">+SUM(G7:G9)+SUM(F10:F18)</f>
        <v>92.492000000000004</v>
      </c>
      <c r="Q9" s="116">
        <f t="shared" si="9"/>
        <v>-0.32812787159376755</v>
      </c>
      <c r="R9" s="7">
        <f t="shared" si="10"/>
        <v>0.22536257885209365</v>
      </c>
    </row>
    <row r="10" spans="1:20" x14ac:dyDescent="0.25">
      <c r="A10" s="78" t="s">
        <v>1</v>
      </c>
      <c r="B10" s="6">
        <f>+'[1]3.EXPORTACION POR TIPO'!B320/10000</f>
        <v>3.5871789999999999</v>
      </c>
      <c r="C10" s="6">
        <f>+'[1]3.EXPORTACION POR TIPO'!B332/10000</f>
        <v>2.125</v>
      </c>
      <c r="D10" s="6">
        <f>+'[1]3.EXPORTACION POR TIPO'!B344/10000</f>
        <v>3.5541999999999998</v>
      </c>
      <c r="E10" s="6">
        <f>+'[1]3.EXPORTACION POR TIPO'!B356/10000</f>
        <v>4.5597000000000003</v>
      </c>
      <c r="F10" s="6">
        <f>+'[1]3.EXPORTACION POR TIPO'!B368/10000</f>
        <v>9.3558000000000003</v>
      </c>
      <c r="G10" s="73">
        <f>+'[1]3.EXPORTACION POR TIPO'!B380/10000</f>
        <v>9.8053000000000008</v>
      </c>
      <c r="H10" s="7">
        <f t="shared" si="5"/>
        <v>4.8045062955599738E-2</v>
      </c>
      <c r="I10" s="2"/>
      <c r="J10" s="78" t="s">
        <v>1</v>
      </c>
      <c r="K10" s="6">
        <f>+SUM('[1]3.EXPORTACION POR TIPO'!B309:B320)/10000</f>
        <v>34.343713999999999</v>
      </c>
      <c r="L10" s="6">
        <f>+SUM(C7:C10)+SUM(B11:B18)</f>
        <v>34.815155000000004</v>
      </c>
      <c r="M10" s="6">
        <f t="shared" ref="M10:N10" si="14">+SUM(D7:D10)+SUM(C11:C18)</f>
        <v>27.603200000000001</v>
      </c>
      <c r="N10" s="6">
        <f t="shared" si="14"/>
        <v>95.467399999999984</v>
      </c>
      <c r="O10" s="105">
        <f t="shared" ref="O10" si="15">+SUM(F7:F10)+SUM(E11:E18)</f>
        <v>142.45920000000001</v>
      </c>
      <c r="P10" s="73">
        <f t="shared" ref="P10" si="16">+SUM(G7:G10)+SUM(F11:F18)</f>
        <v>92.941500000000005</v>
      </c>
      <c r="Q10" s="116">
        <f t="shared" si="9"/>
        <v>-0.34759215270056265</v>
      </c>
      <c r="R10" s="7">
        <f t="shared" si="10"/>
        <v>0.22031650071905218</v>
      </c>
    </row>
    <row r="11" spans="1:20" x14ac:dyDescent="0.25">
      <c r="A11" s="78" t="s">
        <v>2</v>
      </c>
      <c r="B11" s="6">
        <f>+'[1]3.EXPORTACION POR TIPO'!B321/10000</f>
        <v>5.1009370000000001</v>
      </c>
      <c r="C11" s="6">
        <f>+'[1]3.EXPORTACION POR TIPO'!B333/10000</f>
        <v>2.0102000000000002</v>
      </c>
      <c r="D11" s="6">
        <f>+'[1]3.EXPORTACION POR TIPO'!B345/10000</f>
        <v>3.6366000000000001</v>
      </c>
      <c r="E11" s="6">
        <f>+'[1]3.EXPORTACION POR TIPO'!B357/10000</f>
        <v>4.8693999999999997</v>
      </c>
      <c r="F11" s="6">
        <f>+'[1]3.EXPORTACION POR TIPO'!B369/10000</f>
        <v>10.380100000000001</v>
      </c>
      <c r="G11" s="73">
        <f>+'[1]3.EXPORTACION POR TIPO'!B381/10000</f>
        <v>8.3649000000000004</v>
      </c>
      <c r="H11" s="7">
        <f t="shared" si="5"/>
        <v>-0.19414071155383861</v>
      </c>
      <c r="I11" s="2"/>
      <c r="J11" s="78" t="s">
        <v>2</v>
      </c>
      <c r="K11" s="6">
        <f>+SUM('[1]3.EXPORTACION POR TIPO'!B310:B321)/10000</f>
        <v>36.695392999999996</v>
      </c>
      <c r="L11" s="6">
        <f>+SUM(C7:C11)+SUM(B12:B18)</f>
        <v>31.724418</v>
      </c>
      <c r="M11" s="6">
        <f t="shared" ref="M11:N11" si="17">+SUM(D7:D11)+SUM(C12:C18)</f>
        <v>29.229599999999998</v>
      </c>
      <c r="N11" s="6">
        <f t="shared" si="17"/>
        <v>96.700199999999995</v>
      </c>
      <c r="O11" s="105">
        <f t="shared" ref="O11" si="18">+SUM(F7:F11)+SUM(E12:E18)</f>
        <v>147.9699</v>
      </c>
      <c r="P11" s="73">
        <f t="shared" ref="P11" si="19">+SUM(G7:G11)+SUM(F12:F18)</f>
        <v>90.926299999999998</v>
      </c>
      <c r="Q11" s="116">
        <f t="shared" si="9"/>
        <v>-0.3855081337488232</v>
      </c>
      <c r="R11" s="7">
        <f t="shared" si="10"/>
        <v>0.19899009442957594</v>
      </c>
    </row>
    <row r="12" spans="1:20" x14ac:dyDescent="0.25">
      <c r="A12" s="78" t="s">
        <v>3</v>
      </c>
      <c r="B12" s="6">
        <f>+'[1]3.EXPORTACION POR TIPO'!B322/10000</f>
        <v>3.593324</v>
      </c>
      <c r="C12" s="6">
        <f>+'[1]3.EXPORTACION POR TIPO'!B334/10000</f>
        <v>2.8816999999999999</v>
      </c>
      <c r="D12" s="6">
        <f>+'[1]3.EXPORTACION POR TIPO'!B346/10000</f>
        <v>2.5613999999999999</v>
      </c>
      <c r="E12" s="6">
        <f>+'[1]3.EXPORTACION POR TIPO'!B358/10000</f>
        <v>6.6717000000000004</v>
      </c>
      <c r="F12" s="6">
        <f>+'[1]3.EXPORTACION POR TIPO'!B370/10000</f>
        <v>8.6933000000000007</v>
      </c>
      <c r="G12" s="73">
        <f>+'[1]3.EXPORTACION POR TIPO'!B382/10000</f>
        <v>8.4786000000000001</v>
      </c>
      <c r="H12" s="7">
        <f t="shared" si="5"/>
        <v>-2.4697180587348933E-2</v>
      </c>
      <c r="I12" s="2"/>
      <c r="J12" s="78" t="s">
        <v>3</v>
      </c>
      <c r="K12" s="6">
        <f>+SUM('[1]3.EXPORTACION POR TIPO'!B311:B322)/10000</f>
        <v>35.844869999999993</v>
      </c>
      <c r="L12" s="6">
        <f>+SUM(C7:C12)+SUM(B13:B18)</f>
        <v>31.012794</v>
      </c>
      <c r="M12" s="6">
        <f t="shared" ref="M12:N12" si="20">+SUM(D7:D12)+SUM(C13:C18)</f>
        <v>28.909299999999998</v>
      </c>
      <c r="N12" s="6">
        <f t="shared" si="20"/>
        <v>100.8105</v>
      </c>
      <c r="O12" s="105">
        <f t="shared" ref="O12" si="21">+SUM(F7:F12)+SUM(E13:E18)</f>
        <v>149.9915</v>
      </c>
      <c r="P12" s="73">
        <f t="shared" ref="P12" si="22">+SUM(G7:G12)+SUM(F13:F18)</f>
        <v>90.711600000000004</v>
      </c>
      <c r="Q12" s="116">
        <f t="shared" ref="Q12" si="23">+P12/O12-1</f>
        <v>-0.39522172923132304</v>
      </c>
      <c r="R12" s="7">
        <f t="shared" ref="R12" si="24">+POWER(P12/K12,0.2)-1</f>
        <v>0.20405732334575655</v>
      </c>
    </row>
    <row r="13" spans="1:20" x14ac:dyDescent="0.25">
      <c r="A13" s="78" t="s">
        <v>4</v>
      </c>
      <c r="B13" s="6">
        <f>+'[1]3.EXPORTACION POR TIPO'!B323/10000</f>
        <v>3.5175959999999997</v>
      </c>
      <c r="C13" s="6">
        <f>+'[1]3.EXPORTACION POR TIPO'!B335/10000</f>
        <v>2.3031000000000001</v>
      </c>
      <c r="D13" s="6">
        <f>+'[1]3.EXPORTACION POR TIPO'!B347/10000</f>
        <v>5.1835000000000004</v>
      </c>
      <c r="E13" s="6">
        <f>+'[1]3.EXPORTACION POR TIPO'!B359/10000</f>
        <v>7.3025000000000002</v>
      </c>
      <c r="F13" s="6">
        <f>+'[1]3.EXPORTACION POR TIPO'!B371/10000</f>
        <v>8.4065999999999992</v>
      </c>
      <c r="G13" s="73">
        <f>+'[1]3.EXPORTACION POR TIPO'!B383/10000</f>
        <v>4.7161</v>
      </c>
      <c r="H13" s="7">
        <f t="shared" ref="H13:H14" si="25">+G13/F13-1</f>
        <v>-0.43900030928080314</v>
      </c>
      <c r="I13" s="2"/>
      <c r="J13" s="78" t="s">
        <v>4</v>
      </c>
      <c r="K13" s="6">
        <f>+SUM('[1]3.EXPORTACION POR TIPO'!B312:B323)/10000</f>
        <v>36.933148000000003</v>
      </c>
      <c r="L13" s="6">
        <f>+SUM(C7:C13)+SUM(B14:B18)</f>
        <v>29.798298000000003</v>
      </c>
      <c r="M13" s="6">
        <f t="shared" ref="M13:N13" si="26">+SUM(D7:D13)+SUM(C14:C18)</f>
        <v>31.7897</v>
      </c>
      <c r="N13" s="6">
        <f t="shared" si="26"/>
        <v>102.92949999999999</v>
      </c>
      <c r="O13" s="105">
        <f t="shared" ref="O13:P13" si="27">+SUM(F7:F13)+SUM(E14:E18)</f>
        <v>151.09559999999999</v>
      </c>
      <c r="P13" s="73">
        <f t="shared" si="27"/>
        <v>87.02109999999999</v>
      </c>
      <c r="Q13" s="116">
        <f t="shared" ref="Q13" si="28">+P13/O13-1</f>
        <v>-0.4240659555936771</v>
      </c>
      <c r="R13" s="7">
        <f t="shared" ref="R13" si="29">+POWER(P13/K13,0.2)-1</f>
        <v>0.18697520911466392</v>
      </c>
    </row>
    <row r="14" spans="1:20" x14ac:dyDescent="0.25">
      <c r="A14" s="78" t="s">
        <v>5</v>
      </c>
      <c r="B14" s="6">
        <f>+'[1]3.EXPORTACION POR TIPO'!B324/10000</f>
        <v>4.6197309999999998</v>
      </c>
      <c r="C14" s="6">
        <f>+'[1]3.EXPORTACION POR TIPO'!B336/10000</f>
        <v>3.1238000000000001</v>
      </c>
      <c r="D14" s="6">
        <f>+'[1]3.EXPORTACION POR TIPO'!B348/10000</f>
        <v>16.154199999999999</v>
      </c>
      <c r="E14" s="6">
        <f>+'[1]3.EXPORTACION POR TIPO'!B360/10000</f>
        <v>8.5577000000000005</v>
      </c>
      <c r="F14" s="6">
        <f>+'[1]3.EXPORTACION POR TIPO'!B372/10000</f>
        <v>8.0995000000000008</v>
      </c>
      <c r="G14" s="73">
        <f>+'[1]3.EXPORTACION POR TIPO'!B384/10000</f>
        <v>5.4333999999999998</v>
      </c>
      <c r="H14" s="7">
        <f t="shared" si="25"/>
        <v>-0.32916846718933279</v>
      </c>
      <c r="I14" s="2"/>
      <c r="J14" s="78" t="s">
        <v>5</v>
      </c>
      <c r="K14" s="6">
        <f>+SUM('[1]3.EXPORTACION POR TIPO'!B313:B324)/10000</f>
        <v>38.841259000000001</v>
      </c>
      <c r="L14" s="6">
        <f>+SUM(C7:C14)+SUM(B15:B18)</f>
        <v>28.302367000000004</v>
      </c>
      <c r="M14" s="6">
        <f t="shared" ref="M14:N14" si="30">+SUM(D7:D14)+SUM(C15:C18)</f>
        <v>44.820099999999996</v>
      </c>
      <c r="N14" s="6">
        <f t="shared" si="30"/>
        <v>95.332999999999998</v>
      </c>
      <c r="O14" s="105">
        <f t="shared" ref="O14:P14" si="31">+SUM(F7:F14)+SUM(E15:E18)</f>
        <v>150.63740000000001</v>
      </c>
      <c r="P14" s="73">
        <f t="shared" si="31"/>
        <v>84.35499999999999</v>
      </c>
      <c r="Q14" s="116">
        <f t="shared" ref="Q14" si="32">+P14/O14-1</f>
        <v>-0.44001290516166647</v>
      </c>
      <c r="R14" s="7">
        <f t="shared" ref="R14" si="33">+POWER(P14/K14,0.2)-1</f>
        <v>0.16778665020422268</v>
      </c>
    </row>
    <row r="15" spans="1:20" x14ac:dyDescent="0.25">
      <c r="A15" s="78" t="s">
        <v>6</v>
      </c>
      <c r="B15" s="6">
        <f>+'[1]3.EXPORTACION POR TIPO'!B325/10000</f>
        <v>2.980067</v>
      </c>
      <c r="C15" s="6">
        <f>+'[1]3.EXPORTACION POR TIPO'!B337/10000</f>
        <v>2.3984999999999999</v>
      </c>
      <c r="D15" s="6">
        <f>+'[1]3.EXPORTACION POR TIPO'!B349/10000</f>
        <v>17.6341</v>
      </c>
      <c r="E15" s="6">
        <f>+'[1]3.EXPORTACION POR TIPO'!B361/10000</f>
        <v>8.7982999999999993</v>
      </c>
      <c r="F15" s="6">
        <f>+'[1]3.EXPORTACION POR TIPO'!B373/10000</f>
        <v>7.7629000000000001</v>
      </c>
      <c r="G15" s="73"/>
      <c r="H15" s="8"/>
      <c r="I15" s="2"/>
      <c r="J15" s="78" t="s">
        <v>6</v>
      </c>
      <c r="K15" s="6">
        <f>+SUM('[1]3.EXPORTACION POR TIPO'!B314:B325)/10000</f>
        <v>39.531776000000001</v>
      </c>
      <c r="L15" s="6">
        <f>+SUM(C7:C15)+SUM(B16:B18)</f>
        <v>27.720800000000001</v>
      </c>
      <c r="M15" s="6">
        <f t="shared" ref="M15:N15" si="34">+SUM(D7:D15)+SUM(C16:C18)</f>
        <v>60.055700000000002</v>
      </c>
      <c r="N15" s="6">
        <f t="shared" si="34"/>
        <v>86.497199999999992</v>
      </c>
      <c r="O15" s="105">
        <f t="shared" ref="O15" si="35">+SUM(F7:F15)+SUM(E16:E18)</f>
        <v>149.602</v>
      </c>
      <c r="P15" s="73"/>
      <c r="Q15" s="117"/>
      <c r="R15" s="8"/>
    </row>
    <row r="16" spans="1:20" x14ac:dyDescent="0.25">
      <c r="A16" s="78" t="s">
        <v>7</v>
      </c>
      <c r="B16" s="6">
        <f>+'[1]3.EXPORTACION POR TIPO'!B326/10000</f>
        <v>2.8359000000000001</v>
      </c>
      <c r="C16" s="6">
        <f>+'[1]3.EXPORTACION POR TIPO'!B338/10000</f>
        <v>1.7835000000000001</v>
      </c>
      <c r="D16" s="6">
        <f>+'[1]3.EXPORTACION POR TIPO'!B350/10000</f>
        <v>14.089499999999999</v>
      </c>
      <c r="E16" s="6">
        <f>+'[1]3.EXPORTACION POR TIPO'!B362/10000</f>
        <v>9.9265000000000008</v>
      </c>
      <c r="F16" s="6">
        <f>+'[1]3.EXPORTACION POR TIPO'!B374/10000</f>
        <v>6.4930000000000003</v>
      </c>
      <c r="G16" s="73"/>
      <c r="H16" s="8"/>
      <c r="I16" s="2"/>
      <c r="J16" s="78" t="s">
        <v>7</v>
      </c>
      <c r="K16" s="6">
        <f>+SUM('[1]3.EXPORTACION POR TIPO'!B315:B326)/10000</f>
        <v>39.819148999999996</v>
      </c>
      <c r="L16" s="6">
        <f>+SUM(C7:C16)+SUM(B17:B18)</f>
        <v>26.668400000000002</v>
      </c>
      <c r="M16" s="6">
        <f t="shared" ref="M16:N16" si="36">+SUM(D7:D16)+SUM(C17:C18)</f>
        <v>72.361699999999999</v>
      </c>
      <c r="N16" s="6">
        <f t="shared" si="36"/>
        <v>82.33420000000001</v>
      </c>
      <c r="O16" s="105">
        <f t="shared" ref="O16" si="37">+SUM(F7:F16)+SUM(E17:E18)</f>
        <v>146.16849999999999</v>
      </c>
      <c r="P16" s="73"/>
      <c r="Q16" s="117"/>
      <c r="R16" s="8"/>
    </row>
    <row r="17" spans="1:18" x14ac:dyDescent="0.25">
      <c r="A17" s="78" t="s">
        <v>8</v>
      </c>
      <c r="B17" s="6">
        <f>+'[1]3.EXPORTACION POR TIPO'!B327/10000</f>
        <v>2.2097000000000002</v>
      </c>
      <c r="C17" s="6">
        <f>+'[1]3.EXPORTACION POR TIPO'!B339/10000</f>
        <v>2.0131999999999999</v>
      </c>
      <c r="D17" s="6">
        <f>+'[1]3.EXPORTACION POR TIPO'!B351/10000</f>
        <v>6.4916999999999998</v>
      </c>
      <c r="E17" s="6">
        <f>+'[1]3.EXPORTACION POR TIPO'!B363/10000</f>
        <v>9.0578000000000003</v>
      </c>
      <c r="F17" s="6">
        <f>+'[1]3.EXPORTACION POR TIPO'!B375/10000</f>
        <v>10.2134</v>
      </c>
      <c r="G17" s="73"/>
      <c r="H17" s="8"/>
      <c r="I17" s="2"/>
      <c r="J17" s="78" t="s">
        <v>8</v>
      </c>
      <c r="K17" s="6">
        <f>+SUM('[1]3.EXPORTACION POR TIPO'!B316:B327)/10000</f>
        <v>39.282229999999998</v>
      </c>
      <c r="L17" s="6">
        <f>+SUM(C7:C17)+SUM(B18)</f>
        <v>26.471900000000002</v>
      </c>
      <c r="M17" s="6">
        <f t="shared" ref="M17:N17" si="38">+SUM(D7:D17)+SUM(C18)</f>
        <v>76.840199999999996</v>
      </c>
      <c r="N17" s="6">
        <f t="shared" si="38"/>
        <v>84.900300000000001</v>
      </c>
      <c r="O17" s="105">
        <f t="shared" ref="O17" si="39">+SUM(F7:F17)+SUM(E18)</f>
        <v>147.32410000000002</v>
      </c>
      <c r="P17" s="73"/>
      <c r="Q17" s="117"/>
      <c r="R17" s="8"/>
    </row>
    <row r="18" spans="1:18" x14ac:dyDescent="0.25">
      <c r="A18" s="78" t="s">
        <v>9</v>
      </c>
      <c r="B18" s="6">
        <f>+'[1]3.EXPORTACION POR TIPO'!B328/10000</f>
        <v>2.5964999999999998</v>
      </c>
      <c r="C18" s="6">
        <f>+'[1]3.EXPORTACION POR TIPO'!B340/10000</f>
        <v>1.7072000000000001</v>
      </c>
      <c r="D18" s="6">
        <f>+'[1]3.EXPORTACION POR TIPO'!B352/10000</f>
        <v>4.8912000000000004</v>
      </c>
      <c r="E18" s="6">
        <f>+'[1]3.EXPORTACION POR TIPO'!B364/10000</f>
        <v>18.075399999999998</v>
      </c>
      <c r="F18" s="6">
        <f>+'[1]3.EXPORTACION POR TIPO'!B376/10000</f>
        <v>6.4539</v>
      </c>
      <c r="G18" s="73"/>
      <c r="H18" s="8"/>
      <c r="I18" s="2"/>
      <c r="J18" s="78" t="s">
        <v>9</v>
      </c>
      <c r="K18" s="6">
        <f>+SUM('[1]3.EXPORTACION POR TIPO'!B317:B328)/10000</f>
        <v>38.850364999999996</v>
      </c>
      <c r="L18" s="6">
        <f>+SUM(C7:C18)</f>
        <v>25.582600000000003</v>
      </c>
      <c r="M18" s="6">
        <f t="shared" ref="M18:N18" si="40">+SUM(D7:D18)</f>
        <v>80.024199999999993</v>
      </c>
      <c r="N18" s="6">
        <f t="shared" si="40"/>
        <v>98.084500000000006</v>
      </c>
      <c r="O18" s="105">
        <f t="shared" ref="O18" si="41">+SUM(F7:F18)</f>
        <v>135.70260000000002</v>
      </c>
      <c r="P18" s="73"/>
      <c r="Q18" s="117"/>
      <c r="R18" s="8"/>
    </row>
    <row r="19" spans="1:18" ht="25.5" x14ac:dyDescent="0.25">
      <c r="A19" s="89" t="s">
        <v>13</v>
      </c>
      <c r="B19" s="90">
        <f>SUM(B7:B18)</f>
        <v>38.850364999999996</v>
      </c>
      <c r="C19" s="90">
        <f t="shared" ref="C19:F19" si="42">SUM(C7:C18)</f>
        <v>25.582600000000003</v>
      </c>
      <c r="D19" s="90">
        <f t="shared" si="42"/>
        <v>80.024199999999993</v>
      </c>
      <c r="E19" s="90">
        <f t="shared" si="42"/>
        <v>98.084500000000006</v>
      </c>
      <c r="F19" s="90">
        <f t="shared" si="42"/>
        <v>135.70260000000002</v>
      </c>
      <c r="G19" s="91"/>
      <c r="H19" s="92"/>
      <c r="I19" s="3"/>
      <c r="J19" s="79" t="s">
        <v>14</v>
      </c>
      <c r="K19" s="82">
        <f t="shared" ref="K19" si="43">+AVERAGE(K7:K18)</f>
        <v>37.380513583333332</v>
      </c>
      <c r="L19" s="82">
        <f>+AVERAGE(L7:L18)</f>
        <v>31.208874083333331</v>
      </c>
      <c r="M19" s="82">
        <f t="shared" ref="M19:P19" si="44">+AVERAGE(M7:M18)</f>
        <v>44.061908333333328</v>
      </c>
      <c r="N19" s="82">
        <f t="shared" si="44"/>
        <v>93.026283333333325</v>
      </c>
      <c r="O19" s="106">
        <f t="shared" si="44"/>
        <v>141.75542500000003</v>
      </c>
      <c r="P19" s="83">
        <f t="shared" si="44"/>
        <v>94.123075</v>
      </c>
      <c r="Q19" s="118">
        <f t="shared" ref="Q19" si="45">+P19/O19-1</f>
        <v>-0.33601782788912682</v>
      </c>
      <c r="R19" s="113">
        <f t="shared" ref="R19" si="46">+POWER(P19/K19,0.2)-1</f>
        <v>0.202846388624776</v>
      </c>
    </row>
    <row r="20" spans="1:18" ht="25.5" x14ac:dyDescent="0.25">
      <c r="A20" s="93" t="s">
        <v>15</v>
      </c>
      <c r="B20" s="94">
        <f>+B19/B$73</f>
        <v>0.14953505849417817</v>
      </c>
      <c r="C20" s="94">
        <f>+C19/C$73</f>
        <v>0.11458570816221503</v>
      </c>
      <c r="D20" s="94">
        <f>+D19/D$73</f>
        <v>0.29061960246545215</v>
      </c>
      <c r="E20" s="94">
        <f>+E19/E$73</f>
        <v>0.3138985253078676</v>
      </c>
      <c r="F20" s="94">
        <f>+F19/F$73</f>
        <v>0.342623028219528</v>
      </c>
      <c r="G20" s="95"/>
      <c r="H20" s="96"/>
      <c r="I20" s="3"/>
      <c r="J20" s="80" t="s">
        <v>15</v>
      </c>
      <c r="K20" s="84">
        <f>+K19/K$73</f>
        <v>0.1455637530258577</v>
      </c>
      <c r="L20" s="84">
        <f>+L19/L$73</f>
        <v>0.1299963165166631</v>
      </c>
      <c r="M20" s="84">
        <f>+M19/M$73</f>
        <v>0.1856737121085783</v>
      </c>
      <c r="N20" s="84">
        <f>+N19/N$73</f>
        <v>0.31021046307144468</v>
      </c>
      <c r="O20" s="107">
        <f>+O19/O$73</f>
        <v>0.37404842292619311</v>
      </c>
      <c r="P20" s="110"/>
      <c r="Q20" s="110"/>
      <c r="R20" s="114"/>
    </row>
    <row r="21" spans="1:18" ht="26.25" thickBot="1" x14ac:dyDescent="0.3">
      <c r="A21" s="97" t="s">
        <v>12</v>
      </c>
      <c r="B21" s="98"/>
      <c r="C21" s="99">
        <f>+C19/B19-1</f>
        <v>-0.34150940409440156</v>
      </c>
      <c r="D21" s="99">
        <f t="shared" ref="D21:F21" si="47">+D19/C19-1</f>
        <v>2.1280714235456908</v>
      </c>
      <c r="E21" s="99">
        <f t="shared" si="47"/>
        <v>0.2256854801422572</v>
      </c>
      <c r="F21" s="99">
        <f t="shared" si="47"/>
        <v>0.38352746866222498</v>
      </c>
      <c r="G21" s="100"/>
      <c r="H21" s="101"/>
      <c r="I21" s="2"/>
      <c r="J21" s="81" t="s">
        <v>12</v>
      </c>
      <c r="K21" s="85"/>
      <c r="L21" s="86">
        <f>+L19/K19-1</f>
        <v>-0.16510312214521627</v>
      </c>
      <c r="M21" s="86">
        <f t="shared" ref="M21:P21" si="48">+M19/L19-1</f>
        <v>0.41183908832084337</v>
      </c>
      <c r="N21" s="86">
        <f t="shared" si="48"/>
        <v>1.1112631488763256</v>
      </c>
      <c r="O21" s="108">
        <f t="shared" si="48"/>
        <v>0.5238212247183911</v>
      </c>
      <c r="P21" s="111">
        <f t="shared" si="48"/>
        <v>-0.33601782788912682</v>
      </c>
      <c r="Q21" s="87"/>
      <c r="R21" s="88"/>
    </row>
    <row r="22" spans="1:18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</row>
    <row r="23" spans="1:18" ht="15.75" thickBot="1" x14ac:dyDescent="0.3">
      <c r="A23" s="266" t="s">
        <v>28</v>
      </c>
      <c r="B23" s="267"/>
      <c r="C23" s="267"/>
      <c r="D23" s="267"/>
      <c r="E23" s="267"/>
      <c r="F23" s="267"/>
      <c r="G23" s="267"/>
      <c r="H23" s="268"/>
      <c r="I23" s="2"/>
      <c r="J23" s="266" t="s">
        <v>29</v>
      </c>
      <c r="K23" s="267"/>
      <c r="L23" s="267"/>
      <c r="M23" s="267"/>
      <c r="N23" s="267"/>
      <c r="O23" s="267"/>
      <c r="P23" s="267"/>
      <c r="Q23" s="267"/>
      <c r="R23" s="268"/>
    </row>
    <row r="24" spans="1:18" ht="38.25" x14ac:dyDescent="0.25">
      <c r="A24" s="74"/>
      <c r="B24" s="75">
        <v>2016</v>
      </c>
      <c r="C24" s="75">
        <f>+B24+1</f>
        <v>2017</v>
      </c>
      <c r="D24" s="75">
        <f t="shared" ref="D24:G24" si="49">+C24+1</f>
        <v>2018</v>
      </c>
      <c r="E24" s="75">
        <f t="shared" si="49"/>
        <v>2019</v>
      </c>
      <c r="F24" s="75">
        <f t="shared" si="49"/>
        <v>2020</v>
      </c>
      <c r="G24" s="76">
        <f t="shared" si="49"/>
        <v>2021</v>
      </c>
      <c r="H24" s="77" t="s">
        <v>16</v>
      </c>
      <c r="I24" s="2"/>
      <c r="J24" s="103"/>
      <c r="K24" s="102">
        <v>2016</v>
      </c>
      <c r="L24" s="102">
        <f>+K24+1</f>
        <v>2017</v>
      </c>
      <c r="M24" s="102">
        <f t="shared" ref="M24:P24" si="50">+L24+1</f>
        <v>2018</v>
      </c>
      <c r="N24" s="102">
        <f t="shared" si="50"/>
        <v>2019</v>
      </c>
      <c r="O24" s="104">
        <f t="shared" si="50"/>
        <v>2020</v>
      </c>
      <c r="P24" s="109">
        <f t="shared" si="50"/>
        <v>2021</v>
      </c>
      <c r="Q24" s="115" t="s">
        <v>16</v>
      </c>
      <c r="R24" s="112" t="s">
        <v>21</v>
      </c>
    </row>
    <row r="25" spans="1:18" x14ac:dyDescent="0.25">
      <c r="A25" s="78" t="s">
        <v>10</v>
      </c>
      <c r="B25" s="6">
        <f>+'[1]3.EXPORTACION POR TIPO'!C317/10000</f>
        <v>16.6248</v>
      </c>
      <c r="C25" s="6">
        <f>+'[1]3.EXPORTACION POR TIPO'!C329/10000</f>
        <v>17.6236</v>
      </c>
      <c r="D25" s="6">
        <f>+'[1]3.EXPORTACION POR TIPO'!C341/10000</f>
        <v>13.6394</v>
      </c>
      <c r="E25" s="6">
        <f>+'[1]3.EXPORTACION POR TIPO'!C353/10000</f>
        <v>16.7699</v>
      </c>
      <c r="F25" s="6">
        <f>+'[1]3.EXPORTACION POR TIPO'!C365/10000</f>
        <v>19.883199999999999</v>
      </c>
      <c r="G25" s="73">
        <f>+'[1]3.EXPORTACION POR TIPO'!C377/10000</f>
        <v>19.391500000000001</v>
      </c>
      <c r="H25" s="7">
        <f>+G25/F25-1</f>
        <v>-2.4729419811700182E-2</v>
      </c>
      <c r="I25" s="2"/>
      <c r="J25" s="78" t="s">
        <v>10</v>
      </c>
      <c r="K25" s="6">
        <f>+SUM('[1]3.EXPORTACION POR TIPO'!C306:C317)/10000</f>
        <v>220.249706</v>
      </c>
      <c r="L25" s="6">
        <f>+SUM(C25)+SUM(B26:B36)</f>
        <v>218.71474100000003</v>
      </c>
      <c r="M25" s="6">
        <f t="shared" ref="M25:N25" si="51">+SUM(D25)+SUM(C26:C36)</f>
        <v>190.34180000000001</v>
      </c>
      <c r="N25" s="6">
        <f t="shared" si="51"/>
        <v>194.83350000000002</v>
      </c>
      <c r="O25" s="105">
        <f t="shared" ref="O25" si="52">+SUM(F25)+SUM(E26:E36)</f>
        <v>214.19419999999997</v>
      </c>
      <c r="P25" s="73">
        <f t="shared" ref="P25" si="53">+SUM(G25)+SUM(F26:F36)</f>
        <v>256.84980000000002</v>
      </c>
      <c r="Q25" s="116">
        <f>+P25/O25-1</f>
        <v>0.1991445146507238</v>
      </c>
      <c r="R25" s="7">
        <f>+POWER(P25/K25,0.2)-1</f>
        <v>3.1223446674471189E-2</v>
      </c>
    </row>
    <row r="26" spans="1:18" x14ac:dyDescent="0.25">
      <c r="A26" s="78" t="s">
        <v>11</v>
      </c>
      <c r="B26" s="6">
        <f>+'[1]3.EXPORTACION POR TIPO'!C318/10000</f>
        <v>16.801400000000001</v>
      </c>
      <c r="C26" s="6">
        <f>+'[1]3.EXPORTACION POR TIPO'!C330/10000</f>
        <v>12.016400000000001</v>
      </c>
      <c r="D26" s="6">
        <f>+'[1]3.EXPORTACION POR TIPO'!C342/10000</f>
        <v>13.430199999999999</v>
      </c>
      <c r="E26" s="6">
        <f>+'[1]3.EXPORTACION POR TIPO'!C354/10000</f>
        <v>15.3057</v>
      </c>
      <c r="F26" s="6">
        <f>+'[1]3.EXPORTACION POR TIPO'!C366/10000</f>
        <v>17.801100000000002</v>
      </c>
      <c r="G26" s="73">
        <f>+'[1]3.EXPORTACION POR TIPO'!C378/10000</f>
        <v>19.847200000000001</v>
      </c>
      <c r="H26" s="7">
        <f t="shared" ref="H26:H30" si="54">+G26/F26-1</f>
        <v>0.11494233502424001</v>
      </c>
      <c r="I26" s="2"/>
      <c r="J26" s="78" t="s">
        <v>11</v>
      </c>
      <c r="K26" s="6">
        <f>+SUM('[1]3.EXPORTACION POR TIPO'!C307:C318)/10000</f>
        <v>220.99981699999998</v>
      </c>
      <c r="L26" s="6">
        <f>+SUM(C25:C26)+SUM(B27:B36)</f>
        <v>213.92974100000004</v>
      </c>
      <c r="M26" s="6">
        <f t="shared" ref="M26:N26" si="55">+SUM(D25:D26)+SUM(C27:C36)</f>
        <v>191.75559999999999</v>
      </c>
      <c r="N26" s="6">
        <f t="shared" si="55"/>
        <v>196.709</v>
      </c>
      <c r="O26" s="105">
        <f t="shared" ref="O26" si="56">+SUM(F25:F26)+SUM(E27:E36)</f>
        <v>216.68959999999998</v>
      </c>
      <c r="P26" s="73">
        <f t="shared" ref="P26" si="57">+SUM(G25:G26)+SUM(F27:F36)</f>
        <v>258.89589999999998</v>
      </c>
      <c r="Q26" s="116">
        <f t="shared" ref="Q26:Q30" si="58">+P26/O26-1</f>
        <v>0.19477769122283672</v>
      </c>
      <c r="R26" s="7">
        <f t="shared" ref="R26:R30" si="59">+POWER(P26/K26,0.2)-1</f>
        <v>3.2159113979746579E-2</v>
      </c>
    </row>
    <row r="27" spans="1:18" x14ac:dyDescent="0.25">
      <c r="A27" s="78" t="s">
        <v>0</v>
      </c>
      <c r="B27" s="6">
        <f>+'[1]3.EXPORTACION POR TIPO'!C319/10000</f>
        <v>19.152355</v>
      </c>
      <c r="C27" s="6">
        <f>+'[1]3.EXPORTACION POR TIPO'!C331/10000</f>
        <v>16.026599999999998</v>
      </c>
      <c r="D27" s="6">
        <f>+'[1]3.EXPORTACION POR TIPO'!C343/10000</f>
        <v>15.2233</v>
      </c>
      <c r="E27" s="6">
        <f>+'[1]3.EXPORTACION POR TIPO'!C355/10000</f>
        <v>16.1937</v>
      </c>
      <c r="F27" s="6">
        <f>+'[1]3.EXPORTACION POR TIPO'!C367/10000</f>
        <v>16.731000000000002</v>
      </c>
      <c r="G27" s="73">
        <f>+'[1]3.EXPORTACION POR TIPO'!C379/10000</f>
        <v>23.695599999999999</v>
      </c>
      <c r="H27" s="7">
        <f t="shared" si="54"/>
        <v>0.41626920088458519</v>
      </c>
      <c r="I27" s="2"/>
      <c r="J27" s="78" t="s">
        <v>0</v>
      </c>
      <c r="K27" s="6">
        <f>+SUM('[1]3.EXPORTACION POR TIPO'!C308:C319)/10000</f>
        <v>218.70459499999998</v>
      </c>
      <c r="L27" s="6">
        <f>+SUM(C25:C27)+SUM(B28:B36)</f>
        <v>210.80398600000001</v>
      </c>
      <c r="M27" s="6">
        <f t="shared" ref="M27:N27" si="60">+SUM(D25:D27)+SUM(C28:C36)</f>
        <v>190.95230000000001</v>
      </c>
      <c r="N27" s="6">
        <f t="shared" si="60"/>
        <v>197.67939999999999</v>
      </c>
      <c r="O27" s="105">
        <f t="shared" ref="O27" si="61">+SUM(F25:F27)+SUM(E28:E36)</f>
        <v>217.22689999999997</v>
      </c>
      <c r="P27" s="73">
        <f t="shared" ref="P27" si="62">+SUM(G25:G27)+SUM(F28:F36)</f>
        <v>265.8605</v>
      </c>
      <c r="Q27" s="116">
        <f t="shared" si="58"/>
        <v>0.22388387441886826</v>
      </c>
      <c r="R27" s="7">
        <f t="shared" si="59"/>
        <v>3.9822431288077942E-2</v>
      </c>
    </row>
    <row r="28" spans="1:18" x14ac:dyDescent="0.25">
      <c r="A28" s="78" t="s">
        <v>1</v>
      </c>
      <c r="B28" s="6">
        <f>+'[1]3.EXPORTACION POR TIPO'!C320/10000</f>
        <v>18.838298000000002</v>
      </c>
      <c r="C28" s="6">
        <f>+'[1]3.EXPORTACION POR TIPO'!C332/10000</f>
        <v>15.1463</v>
      </c>
      <c r="D28" s="6">
        <f>+'[1]3.EXPORTACION POR TIPO'!C344/10000</f>
        <v>14.4247</v>
      </c>
      <c r="E28" s="6">
        <f>+'[1]3.EXPORTACION POR TIPO'!C356/10000</f>
        <v>17.868099999999998</v>
      </c>
      <c r="F28" s="6">
        <f>+'[1]3.EXPORTACION POR TIPO'!C368/10000</f>
        <v>20.5623</v>
      </c>
      <c r="G28" s="73">
        <f>+'[1]3.EXPORTACION POR TIPO'!C380/10000</f>
        <v>21.610900000000001</v>
      </c>
      <c r="H28" s="7">
        <f t="shared" si="54"/>
        <v>5.0996240692918526E-2</v>
      </c>
      <c r="I28" s="2"/>
      <c r="J28" s="78" t="s">
        <v>1</v>
      </c>
      <c r="K28" s="6">
        <f>+SUM('[1]3.EXPORTACION POR TIPO'!C309:C320)/10000</f>
        <v>215.811271</v>
      </c>
      <c r="L28" s="6">
        <f>+SUM(C25:C28)+SUM(B29:B36)</f>
        <v>207.111988</v>
      </c>
      <c r="M28" s="6">
        <f t="shared" ref="M28:N28" si="63">+SUM(D25:D28)+SUM(C29:C36)</f>
        <v>190.23070000000001</v>
      </c>
      <c r="N28" s="6">
        <f t="shared" si="63"/>
        <v>201.12279999999998</v>
      </c>
      <c r="O28" s="105">
        <f t="shared" ref="O28" si="64">+SUM(F25:F28)+SUM(E29:E36)</f>
        <v>219.9211</v>
      </c>
      <c r="P28" s="73">
        <f t="shared" ref="P28" si="65">+SUM(G25:G28)+SUM(F29:F36)</f>
        <v>266.90909999999997</v>
      </c>
      <c r="Q28" s="116">
        <f t="shared" si="58"/>
        <v>0.21365844386918753</v>
      </c>
      <c r="R28" s="7">
        <f t="shared" si="59"/>
        <v>4.3416864107436615E-2</v>
      </c>
    </row>
    <row r="29" spans="1:18" x14ac:dyDescent="0.25">
      <c r="A29" s="78" t="s">
        <v>2</v>
      </c>
      <c r="B29" s="6">
        <f>+'[1]3.EXPORTACION POR TIPO'!C321/10000</f>
        <v>18.086677999999999</v>
      </c>
      <c r="C29" s="6">
        <f>+'[1]3.EXPORTACION POR TIPO'!C333/10000</f>
        <v>15.6912</v>
      </c>
      <c r="D29" s="6">
        <f>+'[1]3.EXPORTACION POR TIPO'!C345/10000</f>
        <v>15.9255</v>
      </c>
      <c r="E29" s="6">
        <f>+'[1]3.EXPORTACION POR TIPO'!C357/10000</f>
        <v>18.444900000000001</v>
      </c>
      <c r="F29" s="6">
        <f>+'[1]3.EXPORTACION POR TIPO'!C369/10000</f>
        <v>21.7027</v>
      </c>
      <c r="G29" s="73">
        <f>+'[1]3.EXPORTACION POR TIPO'!C381/10000</f>
        <v>22.8813</v>
      </c>
      <c r="H29" s="7">
        <f t="shared" si="54"/>
        <v>5.4306607012030828E-2</v>
      </c>
      <c r="I29" s="2"/>
      <c r="J29" s="78" t="s">
        <v>2</v>
      </c>
      <c r="K29" s="6">
        <f>+SUM('[1]3.EXPORTACION POR TIPO'!C310:C321)/10000</f>
        <v>215.96569899999997</v>
      </c>
      <c r="L29" s="6">
        <f>+SUM(C25:C29)+SUM(B30:B36)</f>
        <v>204.71651</v>
      </c>
      <c r="M29" s="6">
        <f t="shared" ref="M29:N29" si="66">+SUM(D25:D29)+SUM(C30:C36)</f>
        <v>190.465</v>
      </c>
      <c r="N29" s="6">
        <f t="shared" si="66"/>
        <v>203.6422</v>
      </c>
      <c r="O29" s="105">
        <f t="shared" ref="O29" si="67">+SUM(F25:F29)+SUM(E30:E36)</f>
        <v>223.1789</v>
      </c>
      <c r="P29" s="73">
        <f t="shared" ref="P29" si="68">+SUM(G25:G29)+SUM(F30:F36)</f>
        <v>268.08769999999998</v>
      </c>
      <c r="Q29" s="116">
        <f t="shared" si="58"/>
        <v>0.20122332353103256</v>
      </c>
      <c r="R29" s="7">
        <f t="shared" si="59"/>
        <v>4.4187336367175201E-2</v>
      </c>
    </row>
    <row r="30" spans="1:18" x14ac:dyDescent="0.25">
      <c r="A30" s="78" t="s">
        <v>3</v>
      </c>
      <c r="B30" s="6">
        <f>+'[1]3.EXPORTACION POR TIPO'!C322/10000</f>
        <v>15.831010000000001</v>
      </c>
      <c r="C30" s="6">
        <f>+'[1]3.EXPORTACION POR TIPO'!C334/10000</f>
        <v>17.4757</v>
      </c>
      <c r="D30" s="6">
        <f>+'[1]3.EXPORTACION POR TIPO'!C346/10000</f>
        <v>14.5319</v>
      </c>
      <c r="E30" s="6">
        <f>+'[1]3.EXPORTACION POR TIPO'!C358/10000</f>
        <v>14.5085</v>
      </c>
      <c r="F30" s="6">
        <f>+'[1]3.EXPORTACION POR TIPO'!C370/10000</f>
        <v>20.538499999999999</v>
      </c>
      <c r="G30" s="73">
        <f>+'[1]3.EXPORTACION POR TIPO'!C382/10000</f>
        <v>23.308700000000002</v>
      </c>
      <c r="H30" s="7">
        <f t="shared" si="54"/>
        <v>0.13487839910412158</v>
      </c>
      <c r="I30" s="2"/>
      <c r="J30" s="78" t="s">
        <v>3</v>
      </c>
      <c r="K30" s="6">
        <f>+SUM('[1]3.EXPORTACION POR TIPO'!C311:C322)/10000</f>
        <v>211.06281200000001</v>
      </c>
      <c r="L30" s="6">
        <f>+SUM(C25:C30)+SUM(B31:B36)</f>
        <v>206.3612</v>
      </c>
      <c r="M30" s="6">
        <f t="shared" ref="M30:N30" si="69">+SUM(D25:D30)+SUM(C31:C36)</f>
        <v>187.52120000000002</v>
      </c>
      <c r="N30" s="6">
        <f t="shared" si="69"/>
        <v>203.61880000000002</v>
      </c>
      <c r="O30" s="105">
        <f t="shared" ref="O30" si="70">+SUM(F25:F30)+SUM(E31:E36)</f>
        <v>229.2089</v>
      </c>
      <c r="P30" s="73">
        <f t="shared" ref="P30" si="71">+SUM(G25:G30)+SUM(F31:F36)</f>
        <v>270.85789999999997</v>
      </c>
      <c r="Q30" s="116">
        <f t="shared" si="58"/>
        <v>0.18170760384958862</v>
      </c>
      <c r="R30" s="7">
        <f t="shared" si="59"/>
        <v>5.1153056347018611E-2</v>
      </c>
    </row>
    <row r="31" spans="1:18" x14ac:dyDescent="0.25">
      <c r="A31" s="78" t="s">
        <v>4</v>
      </c>
      <c r="B31" s="6">
        <f>+'[1]3.EXPORTACION POR TIPO'!C323/10000</f>
        <v>15.5695</v>
      </c>
      <c r="C31" s="6">
        <f>+'[1]3.EXPORTACION POR TIPO'!C335/10000</f>
        <v>16.2925</v>
      </c>
      <c r="D31" s="6">
        <f>+'[1]3.EXPORTACION POR TIPO'!C347/10000</f>
        <v>18.558299999999999</v>
      </c>
      <c r="E31" s="6">
        <f>+'[1]3.EXPORTACION POR TIPO'!C359/10000</f>
        <v>18.0444</v>
      </c>
      <c r="F31" s="6">
        <f>+'[1]3.EXPORTACION POR TIPO'!C371/10000</f>
        <v>25.168099999999999</v>
      </c>
      <c r="G31" s="73">
        <f>+'[1]3.EXPORTACION POR TIPO'!C383/10000</f>
        <v>22.543299999999999</v>
      </c>
      <c r="H31" s="7">
        <f t="shared" ref="H31" si="72">+G31/F31-1</f>
        <v>-0.10429074900369917</v>
      </c>
      <c r="I31" s="2"/>
      <c r="J31" s="78" t="s">
        <v>4</v>
      </c>
      <c r="K31" s="6">
        <f>+SUM('[1]3.EXPORTACION POR TIPO'!C312:C323)/10000</f>
        <v>209.828587</v>
      </c>
      <c r="L31" s="6">
        <f>+SUM(C25:C31)+SUM(B32:B36)</f>
        <v>207.08420000000001</v>
      </c>
      <c r="M31" s="6">
        <f t="shared" ref="M31:N31" si="73">+SUM(D25:D31)+SUM(C32:C36)</f>
        <v>189.78700000000003</v>
      </c>
      <c r="N31" s="6">
        <f t="shared" si="73"/>
        <v>203.10489999999999</v>
      </c>
      <c r="O31" s="105">
        <f t="shared" ref="O31:P31" si="74">+SUM(F25:F31)+SUM(E32:E36)</f>
        <v>236.33259999999999</v>
      </c>
      <c r="P31" s="73">
        <f t="shared" si="74"/>
        <v>268.23309999999998</v>
      </c>
      <c r="Q31" s="116">
        <f t="shared" ref="Q31" si="75">+P31/O31-1</f>
        <v>0.13498137793939557</v>
      </c>
      <c r="R31" s="7">
        <f t="shared" ref="R31" si="76">+POWER(P31/K31,0.2)-1</f>
        <v>5.0339123424789634E-2</v>
      </c>
    </row>
    <row r="32" spans="1:18" x14ac:dyDescent="0.25">
      <c r="A32" s="78" t="s">
        <v>5</v>
      </c>
      <c r="B32" s="6">
        <f>+'[1]3.EXPORTACION POR TIPO'!C324/10000</f>
        <v>23.723800000000001</v>
      </c>
      <c r="C32" s="6">
        <f>+'[1]3.EXPORTACION POR TIPO'!C336/10000</f>
        <v>20.6068</v>
      </c>
      <c r="D32" s="6">
        <f>+'[1]3.EXPORTACION POR TIPO'!C348/10000</f>
        <v>19.486699999999999</v>
      </c>
      <c r="E32" s="6">
        <f>+'[1]3.EXPORTACION POR TIPO'!C360/10000</f>
        <v>21.462599999999998</v>
      </c>
      <c r="F32" s="6">
        <f>+'[1]3.EXPORTACION POR TIPO'!C372/10000</f>
        <v>24.5167</v>
      </c>
      <c r="G32" s="73">
        <f>+'[1]3.EXPORTACION POR TIPO'!C384/10000</f>
        <v>22.7941</v>
      </c>
      <c r="H32" s="7">
        <f t="shared" ref="H32" si="77">+G32/F32-1</f>
        <v>-7.0262310996178079E-2</v>
      </c>
      <c r="I32" s="2"/>
      <c r="J32" s="78" t="s">
        <v>5</v>
      </c>
      <c r="K32" s="6">
        <f>+SUM('[1]3.EXPORTACION POR TIPO'!C313:C324)/10000</f>
        <v>215.70240499999997</v>
      </c>
      <c r="L32" s="6">
        <f>+SUM(C25:C32)+SUM(B33:B36)</f>
        <v>203.96719999999999</v>
      </c>
      <c r="M32" s="6">
        <f t="shared" ref="M32:N32" si="78">+SUM(D25:D32)+SUM(C33:C36)</f>
        <v>188.6669</v>
      </c>
      <c r="N32" s="6">
        <f t="shared" si="78"/>
        <v>205.08080000000001</v>
      </c>
      <c r="O32" s="105">
        <f t="shared" ref="O32:P32" si="79">+SUM(F25:F32)+SUM(E33:E36)</f>
        <v>239.38669999999999</v>
      </c>
      <c r="P32" s="73">
        <f t="shared" si="79"/>
        <v>266.51049999999998</v>
      </c>
      <c r="Q32" s="116">
        <f t="shared" ref="Q32" si="80">+P32/O32-1</f>
        <v>0.11330537577902189</v>
      </c>
      <c r="R32" s="7">
        <f t="shared" ref="R32" si="81">+POWER(P32/K32,0.2)-1</f>
        <v>4.3210302365524589E-2</v>
      </c>
    </row>
    <row r="33" spans="1:18" x14ac:dyDescent="0.25">
      <c r="A33" s="78" t="s">
        <v>6</v>
      </c>
      <c r="B33" s="6">
        <f>+'[1]3.EXPORTACION POR TIPO'!C325/10000</f>
        <v>18.584599999999998</v>
      </c>
      <c r="C33" s="6">
        <f>+'[1]3.EXPORTACION POR TIPO'!C337/10000</f>
        <v>15.4472</v>
      </c>
      <c r="D33" s="6">
        <f>+'[1]3.EXPORTACION POR TIPO'!C349/10000</f>
        <v>14.4673</v>
      </c>
      <c r="E33" s="6">
        <f>+'[1]3.EXPORTACION POR TIPO'!C361/10000</f>
        <v>15.591200000000001</v>
      </c>
      <c r="F33" s="6">
        <f>+'[1]3.EXPORTACION POR TIPO'!C373/10000</f>
        <v>23.649000000000001</v>
      </c>
      <c r="G33" s="73"/>
      <c r="H33" s="8"/>
      <c r="I33" s="2"/>
      <c r="J33" s="78" t="s">
        <v>6</v>
      </c>
      <c r="K33" s="6">
        <f>+SUM('[1]3.EXPORTACION POR TIPO'!C314:C325)/10000</f>
        <v>215.18694300000001</v>
      </c>
      <c r="L33" s="6">
        <f>+SUM(C25:C33)+SUM(B34:B36)</f>
        <v>200.82980000000001</v>
      </c>
      <c r="M33" s="6">
        <f t="shared" ref="M33:N33" si="82">+SUM(D25:D33)+SUM(C34:C36)</f>
        <v>187.68700000000001</v>
      </c>
      <c r="N33" s="6">
        <f t="shared" si="82"/>
        <v>206.2047</v>
      </c>
      <c r="O33" s="105">
        <f t="shared" ref="O33" si="83">+SUM(F25:F33)+SUM(E34:E36)</f>
        <v>247.44449999999998</v>
      </c>
      <c r="P33" s="73"/>
      <c r="Q33" s="117"/>
      <c r="R33" s="8"/>
    </row>
    <row r="34" spans="1:18" x14ac:dyDescent="0.25">
      <c r="A34" s="78" t="s">
        <v>7</v>
      </c>
      <c r="B34" s="6">
        <f>+'[1]3.EXPORTACION POR TIPO'!C326/10000</f>
        <v>19.739699999999999</v>
      </c>
      <c r="C34" s="6">
        <f>+'[1]3.EXPORTACION POR TIPO'!C338/10000</f>
        <v>17.809999999999999</v>
      </c>
      <c r="D34" s="6">
        <f>+'[1]3.EXPORTACION POR TIPO'!C350/10000</f>
        <v>18.8001</v>
      </c>
      <c r="E34" s="6">
        <f>+'[1]3.EXPORTACION POR TIPO'!C362/10000</f>
        <v>20.913900000000002</v>
      </c>
      <c r="F34" s="6">
        <f>+'[1]3.EXPORTACION POR TIPO'!C374/10000</f>
        <v>25.2818</v>
      </c>
      <c r="G34" s="73"/>
      <c r="H34" s="8"/>
      <c r="I34" s="2"/>
      <c r="J34" s="78" t="s">
        <v>7</v>
      </c>
      <c r="K34" s="6">
        <f>+SUM('[1]3.EXPORTACION POR TIPO'!C315:C326)/10000</f>
        <v>215.88718500000002</v>
      </c>
      <c r="L34" s="6">
        <f>+SUM(C25:C34)+SUM(B35:B36)</f>
        <v>198.90010000000001</v>
      </c>
      <c r="M34" s="6">
        <f t="shared" ref="M34:N34" si="84">+SUM(D25:D34)+SUM(C35:C36)</f>
        <v>188.67710000000002</v>
      </c>
      <c r="N34" s="6">
        <f t="shared" si="84"/>
        <v>208.31850000000003</v>
      </c>
      <c r="O34" s="105">
        <f t="shared" ref="O34" si="85">+SUM(F25:F34)+SUM(E35:E36)</f>
        <v>251.81239999999997</v>
      </c>
      <c r="P34" s="73"/>
      <c r="Q34" s="117"/>
      <c r="R34" s="8"/>
    </row>
    <row r="35" spans="1:18" x14ac:dyDescent="0.25">
      <c r="A35" s="78" t="s">
        <v>8</v>
      </c>
      <c r="B35" s="6">
        <f>+'[1]3.EXPORTACION POR TIPO'!C327/10000</f>
        <v>15.668799999999999</v>
      </c>
      <c r="C35" s="6">
        <f>+'[1]3.EXPORTACION POR TIPO'!C339/10000</f>
        <v>15.090299999999999</v>
      </c>
      <c r="D35" s="6">
        <f>+'[1]3.EXPORTACION POR TIPO'!C351/10000</f>
        <v>16.247599999999998</v>
      </c>
      <c r="E35" s="6">
        <f>+'[1]3.EXPORTACION POR TIPO'!C363/10000</f>
        <v>17.259899999999998</v>
      </c>
      <c r="F35" s="6">
        <f>+'[1]3.EXPORTACION POR TIPO'!C375/10000</f>
        <v>21.5717</v>
      </c>
      <c r="G35" s="73"/>
      <c r="H35" s="8"/>
      <c r="I35" s="2"/>
      <c r="J35" s="78" t="s">
        <v>8</v>
      </c>
      <c r="K35" s="6">
        <f>+SUM('[1]3.EXPORTACION POR TIPO'!C316:C327)/10000</f>
        <v>215.86893200000003</v>
      </c>
      <c r="L35" s="6">
        <f>+SUM(C25:C35)+SUM(B36)</f>
        <v>198.32160000000002</v>
      </c>
      <c r="M35" s="6">
        <f t="shared" ref="M35:N35" si="86">+SUM(D25:D35)+SUM(C36)</f>
        <v>189.83440000000004</v>
      </c>
      <c r="N35" s="6">
        <f t="shared" si="86"/>
        <v>209.33080000000001</v>
      </c>
      <c r="O35" s="105">
        <f t="shared" ref="O35" si="87">+SUM(F25:F35)+SUM(E36)</f>
        <v>256.12419999999997</v>
      </c>
      <c r="P35" s="73"/>
      <c r="Q35" s="117"/>
      <c r="R35" s="8"/>
    </row>
    <row r="36" spans="1:18" x14ac:dyDescent="0.25">
      <c r="A36" s="78" t="s">
        <v>9</v>
      </c>
      <c r="B36" s="6">
        <f>+'[1]3.EXPORTACION POR TIPO'!C328/10000</f>
        <v>19.094999999999999</v>
      </c>
      <c r="C36" s="6">
        <f>+'[1]3.EXPORTACION POR TIPO'!C340/10000</f>
        <v>15.099399999999999</v>
      </c>
      <c r="D36" s="6">
        <f>+'[1]3.EXPORTACION POR TIPO'!C352/10000</f>
        <v>16.968</v>
      </c>
      <c r="E36" s="6">
        <f>+'[1]3.EXPORTACION POR TIPO'!C364/10000</f>
        <v>18.7181</v>
      </c>
      <c r="F36" s="6">
        <f>+'[1]3.EXPORTACION POR TIPO'!C376/10000</f>
        <v>19.935400000000001</v>
      </c>
      <c r="G36" s="73"/>
      <c r="H36" s="8"/>
      <c r="I36" s="2"/>
      <c r="J36" s="78" t="s">
        <v>9</v>
      </c>
      <c r="K36" s="6">
        <f>+SUM('[1]3.EXPORTACION POR TIPO'!C317:C328)/10000</f>
        <v>217.71594100000002</v>
      </c>
      <c r="L36" s="6">
        <f>+SUM(C25:C36)</f>
        <v>194.32600000000002</v>
      </c>
      <c r="M36" s="6">
        <f t="shared" ref="M36:N36" si="88">+SUM(D25:D36)</f>
        <v>191.70300000000003</v>
      </c>
      <c r="N36" s="6">
        <f t="shared" si="88"/>
        <v>211.08090000000001</v>
      </c>
      <c r="O36" s="105">
        <f t="shared" ref="O36" si="89">+SUM(F25:F36)</f>
        <v>257.3415</v>
      </c>
      <c r="P36" s="73"/>
      <c r="Q36" s="117"/>
      <c r="R36" s="8"/>
    </row>
    <row r="37" spans="1:18" ht="25.5" x14ac:dyDescent="0.25">
      <c r="A37" s="89" t="s">
        <v>13</v>
      </c>
      <c r="B37" s="90">
        <f>SUM(B25:B36)</f>
        <v>217.71594100000002</v>
      </c>
      <c r="C37" s="90">
        <f>SUM(C25:C36)</f>
        <v>194.32600000000002</v>
      </c>
      <c r="D37" s="90">
        <f>SUM(D25:D36)</f>
        <v>191.70300000000003</v>
      </c>
      <c r="E37" s="90">
        <f>SUM(E25:E36)</f>
        <v>211.08090000000001</v>
      </c>
      <c r="F37" s="90">
        <f>SUM(F25:F36)</f>
        <v>257.3415</v>
      </c>
      <c r="G37" s="91"/>
      <c r="H37" s="92"/>
      <c r="I37" s="3"/>
      <c r="J37" s="79" t="s">
        <v>14</v>
      </c>
      <c r="K37" s="82">
        <f t="shared" ref="K37:P37" si="90">+AVERAGE(K25:K36)</f>
        <v>216.08199108333329</v>
      </c>
      <c r="L37" s="82">
        <f t="shared" si="90"/>
        <v>205.42225550000003</v>
      </c>
      <c r="M37" s="82">
        <f t="shared" si="90"/>
        <v>189.80183333333335</v>
      </c>
      <c r="N37" s="82">
        <f t="shared" si="90"/>
        <v>203.39385833333336</v>
      </c>
      <c r="O37" s="106">
        <f t="shared" si="90"/>
        <v>234.07179166666671</v>
      </c>
      <c r="P37" s="83">
        <f t="shared" si="90"/>
        <v>265.27556249999998</v>
      </c>
      <c r="Q37" s="118">
        <f t="shared" ref="Q37" si="91">+P37/O37-1</f>
        <v>0.13330854867710595</v>
      </c>
      <c r="R37" s="113">
        <f t="shared" ref="R37" si="92">+POWER(P37/K37,0.2)-1</f>
        <v>4.1875280801260129E-2</v>
      </c>
    </row>
    <row r="38" spans="1:18" ht="25.5" x14ac:dyDescent="0.25">
      <c r="A38" s="93" t="s">
        <v>15</v>
      </c>
      <c r="B38" s="94">
        <f>+B37/B$73</f>
        <v>0.83798867713469483</v>
      </c>
      <c r="C38" s="94">
        <f>+C37/C$73</f>
        <v>0.87039559404949451</v>
      </c>
      <c r="D38" s="94">
        <f>+D37/D$73</f>
        <v>0.69619752089286224</v>
      </c>
      <c r="E38" s="94">
        <f>+E37/E$73</f>
        <v>0.67551940653882592</v>
      </c>
      <c r="F38" s="94">
        <f>+F37/F$73</f>
        <v>0.64973791229170008</v>
      </c>
      <c r="G38" s="95"/>
      <c r="H38" s="96"/>
      <c r="I38" s="3"/>
      <c r="J38" s="80" t="s">
        <v>15</v>
      </c>
      <c r="K38" s="84">
        <f>+K37/K$73</f>
        <v>0.84144658722436672</v>
      </c>
      <c r="L38" s="84">
        <f>+L37/L$73</f>
        <v>0.85565844106519107</v>
      </c>
      <c r="M38" s="84">
        <f>+M37/M$73</f>
        <v>0.79981127220841064</v>
      </c>
      <c r="N38" s="84">
        <f>+N37/N$73</f>
        <v>0.67824813287862373</v>
      </c>
      <c r="O38" s="107">
        <f>+O37/O$73</f>
        <v>0.6176425665855475</v>
      </c>
      <c r="P38" s="110"/>
      <c r="Q38" s="110"/>
      <c r="R38" s="114"/>
    </row>
    <row r="39" spans="1:18" ht="26.25" thickBot="1" x14ac:dyDescent="0.3">
      <c r="A39" s="97" t="s">
        <v>12</v>
      </c>
      <c r="B39" s="98"/>
      <c r="C39" s="99">
        <f>+C37/B37-1</f>
        <v>-0.10743329538740565</v>
      </c>
      <c r="D39" s="99">
        <f t="shared" ref="D39:F39" si="93">+D37/C37-1</f>
        <v>-1.3497936457293358E-2</v>
      </c>
      <c r="E39" s="99">
        <f t="shared" si="93"/>
        <v>0.10108292514984107</v>
      </c>
      <c r="F39" s="99">
        <f t="shared" si="93"/>
        <v>0.2191605209187566</v>
      </c>
      <c r="G39" s="100"/>
      <c r="H39" s="101"/>
      <c r="I39" s="2"/>
      <c r="J39" s="81" t="s">
        <v>12</v>
      </c>
      <c r="K39" s="85"/>
      <c r="L39" s="86">
        <f>+L37/K37-1</f>
        <v>-4.9331901885438789E-2</v>
      </c>
      <c r="M39" s="86">
        <f t="shared" ref="M39:P39" si="94">+M37/L37-1</f>
        <v>-7.6040554265390581E-2</v>
      </c>
      <c r="N39" s="86">
        <f t="shared" si="94"/>
        <v>7.1611663392784353E-2</v>
      </c>
      <c r="O39" s="108">
        <f t="shared" si="94"/>
        <v>0.15083018526083825</v>
      </c>
      <c r="P39" s="111">
        <f t="shared" si="94"/>
        <v>0.13330854867710595</v>
      </c>
      <c r="Q39" s="87"/>
      <c r="R39" s="88"/>
    </row>
    <row r="40" spans="1:18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</row>
    <row r="41" spans="1:18" ht="15.75" thickBot="1" x14ac:dyDescent="0.3">
      <c r="A41" s="266" t="s">
        <v>30</v>
      </c>
      <c r="B41" s="267"/>
      <c r="C41" s="267"/>
      <c r="D41" s="267"/>
      <c r="E41" s="267"/>
      <c r="F41" s="267"/>
      <c r="G41" s="267"/>
      <c r="H41" s="268"/>
      <c r="I41" s="2"/>
      <c r="J41" s="266" t="s">
        <v>31</v>
      </c>
      <c r="K41" s="267"/>
      <c r="L41" s="267"/>
      <c r="M41" s="267"/>
      <c r="N41" s="267"/>
      <c r="O41" s="267"/>
      <c r="P41" s="267"/>
      <c r="Q41" s="267"/>
      <c r="R41" s="268"/>
    </row>
    <row r="42" spans="1:18" ht="38.25" x14ac:dyDescent="0.25">
      <c r="A42" s="74"/>
      <c r="B42" s="75">
        <v>2016</v>
      </c>
      <c r="C42" s="75">
        <f>+B42+1</f>
        <v>2017</v>
      </c>
      <c r="D42" s="75">
        <f t="shared" ref="D42:G42" si="95">+C42+1</f>
        <v>2018</v>
      </c>
      <c r="E42" s="75">
        <f t="shared" si="95"/>
        <v>2019</v>
      </c>
      <c r="F42" s="75">
        <f t="shared" si="95"/>
        <v>2020</v>
      </c>
      <c r="G42" s="76">
        <f t="shared" si="95"/>
        <v>2021</v>
      </c>
      <c r="H42" s="77" t="s">
        <v>16</v>
      </c>
      <c r="I42" s="2"/>
      <c r="J42" s="103"/>
      <c r="K42" s="102">
        <v>2016</v>
      </c>
      <c r="L42" s="102">
        <f>+K42+1</f>
        <v>2017</v>
      </c>
      <c r="M42" s="102">
        <f t="shared" ref="M42:P42" si="96">+L42+1</f>
        <v>2018</v>
      </c>
      <c r="N42" s="102">
        <f t="shared" si="96"/>
        <v>2019</v>
      </c>
      <c r="O42" s="104">
        <f t="shared" si="96"/>
        <v>2020</v>
      </c>
      <c r="P42" s="109">
        <f t="shared" si="96"/>
        <v>2021</v>
      </c>
      <c r="Q42" s="115" t="s">
        <v>16</v>
      </c>
      <c r="R42" s="112" t="s">
        <v>21</v>
      </c>
    </row>
    <row r="43" spans="1:18" x14ac:dyDescent="0.25">
      <c r="A43" s="78" t="s">
        <v>10</v>
      </c>
      <c r="B43" s="219">
        <f>+'[1]3.EXPORTACION POR TIPO'!D317/10000</f>
        <v>0.14843599999999998</v>
      </c>
      <c r="C43" s="219">
        <f>+'[1]3.EXPORTACION POR TIPO'!D329/10000</f>
        <v>0.17349999999999999</v>
      </c>
      <c r="D43" s="219">
        <f>+'[1]3.EXPORTACION POR TIPO'!D341/10000</f>
        <v>0.15129999999999999</v>
      </c>
      <c r="E43" s="219">
        <f>+'[1]3.EXPORTACION POR TIPO'!D353/10000</f>
        <v>0.19919999999999999</v>
      </c>
      <c r="F43" s="219">
        <f>+'[1]3.EXPORTACION POR TIPO'!D365/10000</f>
        <v>0.1759</v>
      </c>
      <c r="G43" s="220">
        <f>+'[1]3.EXPORTACION POR TIPO'!D377/10000</f>
        <v>0.21890000000000001</v>
      </c>
      <c r="H43" s="7">
        <f>+G43/F43-1</f>
        <v>0.24445707788516202</v>
      </c>
      <c r="I43" s="2"/>
      <c r="J43" s="78" t="s">
        <v>10</v>
      </c>
      <c r="K43" s="219">
        <f>+SUM('[1]3.EXPORTACION POR TIPO'!D306:D317)/10000</f>
        <v>3.4911050000000001</v>
      </c>
      <c r="L43" s="219">
        <f>+SUM(C43)+SUM(B44:B54)</f>
        <v>3.1496399999999998</v>
      </c>
      <c r="M43" s="219">
        <f t="shared" ref="M43:N43" si="97">+SUM(D43)+SUM(C44:C54)</f>
        <v>3.2304000000000004</v>
      </c>
      <c r="N43" s="219">
        <f t="shared" si="97"/>
        <v>3.5172999999999996</v>
      </c>
      <c r="O43" s="223">
        <f t="shared" ref="O43" si="98">+SUM(F43)+SUM(E44:E54)</f>
        <v>3.2462</v>
      </c>
      <c r="P43" s="220">
        <f t="shared" ref="P43" si="99">+SUM(G43)+SUM(F44:F54)</f>
        <v>3.0493000000000001</v>
      </c>
      <c r="Q43" s="116">
        <f>+P43/O43-1</f>
        <v>-6.0655535703283747E-2</v>
      </c>
      <c r="R43" s="7">
        <f>+POWER(P43/K43,0.2)-1</f>
        <v>-2.6698374817792137E-2</v>
      </c>
    </row>
    <row r="44" spans="1:18" x14ac:dyDescent="0.25">
      <c r="A44" s="78" t="s">
        <v>11</v>
      </c>
      <c r="B44" s="219">
        <f>+'[1]3.EXPORTACION POR TIPO'!D318/10000</f>
        <v>0.14382400000000001</v>
      </c>
      <c r="C44" s="219">
        <f>+'[1]3.EXPORTACION POR TIPO'!D330/10000</f>
        <v>0.1522</v>
      </c>
      <c r="D44" s="219">
        <f>+'[1]3.EXPORTACION POR TIPO'!D342/10000</f>
        <v>0.1245</v>
      </c>
      <c r="E44" s="219">
        <f>+'[1]3.EXPORTACION POR TIPO'!D354/10000</f>
        <v>0.1472</v>
      </c>
      <c r="F44" s="219">
        <f>+'[1]3.EXPORTACION POR TIPO'!D366/10000</f>
        <v>0.17780000000000001</v>
      </c>
      <c r="G44" s="220">
        <f>+'[1]3.EXPORTACION POR TIPO'!D378/10000</f>
        <v>0.1875</v>
      </c>
      <c r="H44" s="7">
        <f t="shared" ref="H44:H48" si="100">+G44/F44-1</f>
        <v>5.4555680539932538E-2</v>
      </c>
      <c r="I44" s="2"/>
      <c r="J44" s="78" t="s">
        <v>11</v>
      </c>
      <c r="K44" s="219">
        <f>+SUM('[1]3.EXPORTACION POR TIPO'!D307:D318)/10000</f>
        <v>3.3686929999999999</v>
      </c>
      <c r="L44" s="219">
        <f>+SUM(C43:C44)+SUM(B45:B54)</f>
        <v>3.1580159999999995</v>
      </c>
      <c r="M44" s="219">
        <f t="shared" ref="M44:N44" si="101">+SUM(D43:D44)+SUM(C45:C54)</f>
        <v>3.2027000000000005</v>
      </c>
      <c r="N44" s="219">
        <f t="shared" si="101"/>
        <v>3.54</v>
      </c>
      <c r="O44" s="223">
        <f t="shared" ref="O44" si="102">+SUM(F43:F44)+SUM(E45:E54)</f>
        <v>3.2768000000000002</v>
      </c>
      <c r="P44" s="220">
        <f t="shared" ref="P44" si="103">+SUM(G43:G44)+SUM(F45:F54)</f>
        <v>3.0589999999999997</v>
      </c>
      <c r="Q44" s="116">
        <f t="shared" ref="Q44:Q48" si="104">+P44/O44-1</f>
        <v>-6.6467285156250111E-2</v>
      </c>
      <c r="R44" s="7">
        <f t="shared" ref="R44:R48" si="105">+POWER(P44/K44,0.2)-1</f>
        <v>-1.9102543093989954E-2</v>
      </c>
    </row>
    <row r="45" spans="1:18" x14ac:dyDescent="0.25">
      <c r="A45" s="78" t="s">
        <v>0</v>
      </c>
      <c r="B45" s="219">
        <f>+'[1]3.EXPORTACION POR TIPO'!D319/10000</f>
        <v>0.190965</v>
      </c>
      <c r="C45" s="219">
        <f>+'[1]3.EXPORTACION POR TIPO'!D331/10000</f>
        <v>0.23810000000000001</v>
      </c>
      <c r="D45" s="219">
        <f>+'[1]3.EXPORTACION POR TIPO'!D343/10000</f>
        <v>0.27839999999999998</v>
      </c>
      <c r="E45" s="219">
        <f>+'[1]3.EXPORTACION POR TIPO'!D355/10000</f>
        <v>0.1898</v>
      </c>
      <c r="F45" s="219">
        <f>+'[1]3.EXPORTACION POR TIPO'!D367/10000</f>
        <v>0.15640000000000001</v>
      </c>
      <c r="G45" s="220">
        <f>+'[1]3.EXPORTACION POR TIPO'!D379/10000</f>
        <v>0.25430000000000003</v>
      </c>
      <c r="H45" s="7">
        <f t="shared" si="100"/>
        <v>0.62595907928388761</v>
      </c>
      <c r="I45" s="2"/>
      <c r="J45" s="78" t="s">
        <v>0</v>
      </c>
      <c r="K45" s="219">
        <f>+SUM('[1]3.EXPORTACION POR TIPO'!D308:D319)/10000</f>
        <v>3.3401370000000004</v>
      </c>
      <c r="L45" s="219">
        <f>+SUM(C43:C45)+SUM(B46:B54)</f>
        <v>3.2051509999999999</v>
      </c>
      <c r="M45" s="219">
        <f t="shared" ref="M45:N45" si="106">+SUM(D43:D45)+SUM(C46:C54)</f>
        <v>3.2430000000000003</v>
      </c>
      <c r="N45" s="219">
        <f t="shared" si="106"/>
        <v>3.4514</v>
      </c>
      <c r="O45" s="223">
        <f t="shared" ref="O45" si="107">+SUM(F43:F45)+SUM(E46:E54)</f>
        <v>3.2434000000000003</v>
      </c>
      <c r="P45" s="220">
        <f t="shared" ref="P45" si="108">+SUM(G43:G45)+SUM(F46:F54)</f>
        <v>3.1569000000000003</v>
      </c>
      <c r="Q45" s="116">
        <f t="shared" si="104"/>
        <v>-2.6669544305358617E-2</v>
      </c>
      <c r="R45" s="7">
        <f t="shared" si="105"/>
        <v>-1.1220829700037571E-2</v>
      </c>
    </row>
    <row r="46" spans="1:18" x14ac:dyDescent="0.25">
      <c r="A46" s="78" t="s">
        <v>1</v>
      </c>
      <c r="B46" s="219">
        <f>+'[1]3.EXPORTACION POR TIPO'!D320/10000</f>
        <v>0.19093299999999999</v>
      </c>
      <c r="C46" s="219">
        <f>+'[1]3.EXPORTACION POR TIPO'!D332/10000</f>
        <v>0.2233</v>
      </c>
      <c r="D46" s="219">
        <f>+'[1]3.EXPORTACION POR TIPO'!D344/10000</f>
        <v>0.32550000000000001</v>
      </c>
      <c r="E46" s="219">
        <f>+'[1]3.EXPORTACION POR TIPO'!D356/10000</f>
        <v>0.23449999999999999</v>
      </c>
      <c r="F46" s="219">
        <f>+'[1]3.EXPORTACION POR TIPO'!D368/10000</f>
        <v>0.3135</v>
      </c>
      <c r="G46" s="220">
        <f>+'[1]3.EXPORTACION POR TIPO'!D380/10000</f>
        <v>0.19819999999999999</v>
      </c>
      <c r="H46" s="7">
        <f t="shared" si="100"/>
        <v>-0.36778309409888366</v>
      </c>
      <c r="I46" s="2"/>
      <c r="J46" s="78" t="s">
        <v>1</v>
      </c>
      <c r="K46" s="219">
        <f>+SUM('[1]3.EXPORTACION POR TIPO'!D309:D320)/10000</f>
        <v>3.3106680000000002</v>
      </c>
      <c r="L46" s="219">
        <f>+SUM(C43:C46)+SUM(B47:B54)</f>
        <v>3.2375179999999997</v>
      </c>
      <c r="M46" s="219">
        <f t="shared" ref="M46:N46" si="109">+SUM(D43:D46)+SUM(C47:C54)</f>
        <v>3.3452000000000006</v>
      </c>
      <c r="N46" s="219">
        <f t="shared" si="109"/>
        <v>3.3603999999999994</v>
      </c>
      <c r="O46" s="223">
        <f t="shared" ref="O46" si="110">+SUM(F43:F46)+SUM(E47:E54)</f>
        <v>3.3224</v>
      </c>
      <c r="P46" s="220">
        <f t="shared" ref="P46" si="111">+SUM(G43:G46)+SUM(F47:F54)</f>
        <v>3.0415999999999999</v>
      </c>
      <c r="Q46" s="116">
        <f t="shared" si="104"/>
        <v>-8.451721647002175E-2</v>
      </c>
      <c r="R46" s="7">
        <f t="shared" si="105"/>
        <v>-1.6810359985319989E-2</v>
      </c>
    </row>
    <row r="47" spans="1:18" x14ac:dyDescent="0.25">
      <c r="A47" s="78" t="s">
        <v>2</v>
      </c>
      <c r="B47" s="219">
        <f>+'[1]3.EXPORTACION POR TIPO'!D321/10000</f>
        <v>0.20834699999999998</v>
      </c>
      <c r="C47" s="219">
        <f>+'[1]3.EXPORTACION POR TIPO'!D333/10000</f>
        <v>0.32429999999999998</v>
      </c>
      <c r="D47" s="219">
        <f>+'[1]3.EXPORTACION POR TIPO'!D345/10000</f>
        <v>0.34470000000000001</v>
      </c>
      <c r="E47" s="219">
        <f>+'[1]3.EXPORTACION POR TIPO'!D357/10000</f>
        <v>0.22420000000000001</v>
      </c>
      <c r="F47" s="219">
        <f>+'[1]3.EXPORTACION POR TIPO'!D369/10000</f>
        <v>0.19320000000000001</v>
      </c>
      <c r="G47" s="220">
        <f>+'[1]3.EXPORTACION POR TIPO'!D381/10000</f>
        <v>0.24940000000000001</v>
      </c>
      <c r="H47" s="7">
        <f t="shared" si="100"/>
        <v>0.2908902691511388</v>
      </c>
      <c r="I47" s="2"/>
      <c r="J47" s="78" t="s">
        <v>2</v>
      </c>
      <c r="K47" s="219">
        <f>+SUM('[1]3.EXPORTACION POR TIPO'!D310:D321)/10000</f>
        <v>3.3673490000000004</v>
      </c>
      <c r="L47" s="219">
        <f>+SUM(C43:C47)+SUM(B48:B54)</f>
        <v>3.3534709999999999</v>
      </c>
      <c r="M47" s="219">
        <f t="shared" ref="M47:N47" si="112">+SUM(D43:D47)+SUM(C48:C54)</f>
        <v>3.3656000000000001</v>
      </c>
      <c r="N47" s="219">
        <f t="shared" si="112"/>
        <v>3.2399</v>
      </c>
      <c r="O47" s="223">
        <f t="shared" ref="O47" si="113">+SUM(F43:F47)+SUM(E48:E54)</f>
        <v>3.2913999999999999</v>
      </c>
      <c r="P47" s="220">
        <f t="shared" ref="P47" si="114">+SUM(G43:G47)+SUM(F48:F54)</f>
        <v>3.0978000000000003</v>
      </c>
      <c r="Q47" s="116">
        <f t="shared" si="104"/>
        <v>-5.8819955034331795E-2</v>
      </c>
      <c r="R47" s="7">
        <f t="shared" si="105"/>
        <v>-1.6548268998289872E-2</v>
      </c>
    </row>
    <row r="48" spans="1:18" x14ac:dyDescent="0.25">
      <c r="A48" s="78" t="s">
        <v>3</v>
      </c>
      <c r="B48" s="219">
        <f>+'[1]3.EXPORTACION POR TIPO'!D322/10000</f>
        <v>0.15934100000000001</v>
      </c>
      <c r="C48" s="219">
        <f>+'[1]3.EXPORTACION POR TIPO'!D334/10000</f>
        <v>0.2472</v>
      </c>
      <c r="D48" s="219">
        <f>+'[1]3.EXPORTACION POR TIPO'!D346/10000</f>
        <v>0.215</v>
      </c>
      <c r="E48" s="219">
        <f>+'[1]3.EXPORTACION POR TIPO'!D358/10000</f>
        <v>0.25719999999999998</v>
      </c>
      <c r="F48" s="219">
        <f>+'[1]3.EXPORTACION POR TIPO'!D370/10000</f>
        <v>0.1111</v>
      </c>
      <c r="G48" s="220">
        <f>+'[1]3.EXPORTACION POR TIPO'!D382/10000</f>
        <v>0.29260000000000003</v>
      </c>
      <c r="H48" s="7">
        <f t="shared" si="100"/>
        <v>1.6336633663366338</v>
      </c>
      <c r="I48" s="2"/>
      <c r="J48" s="78" t="s">
        <v>3</v>
      </c>
      <c r="K48" s="219">
        <f>+SUM('[1]3.EXPORTACION POR TIPO'!D311:D322)/10000</f>
        <v>3.3027130000000007</v>
      </c>
      <c r="L48" s="219">
        <f>+SUM(C43:C48)+SUM(B49:B54)</f>
        <v>3.4413299999999998</v>
      </c>
      <c r="M48" s="219">
        <f t="shared" ref="M48:N48" si="115">+SUM(D43:D48)+SUM(C49:C54)</f>
        <v>3.3334000000000001</v>
      </c>
      <c r="N48" s="219">
        <f t="shared" si="115"/>
        <v>3.2820999999999998</v>
      </c>
      <c r="O48" s="223">
        <f t="shared" ref="O48" si="116">+SUM(F43:F48)+SUM(E49:E54)</f>
        <v>3.1452999999999998</v>
      </c>
      <c r="P48" s="220">
        <f t="shared" ref="P48" si="117">+SUM(G43:G48)+SUM(F49:F54)</f>
        <v>3.2793000000000001</v>
      </c>
      <c r="Q48" s="116">
        <f t="shared" si="104"/>
        <v>4.2603249292595402E-2</v>
      </c>
      <c r="R48" s="7">
        <f t="shared" si="105"/>
        <v>-1.4218416124950339E-3</v>
      </c>
    </row>
    <row r="49" spans="1:18" x14ac:dyDescent="0.25">
      <c r="A49" s="78" t="s">
        <v>4</v>
      </c>
      <c r="B49" s="219">
        <f>+'[1]3.EXPORTACION POR TIPO'!D323/10000</f>
        <v>0.24117800000000003</v>
      </c>
      <c r="C49" s="219">
        <f>+'[1]3.EXPORTACION POR TIPO'!D335/10000</f>
        <v>0.21249999999999999</v>
      </c>
      <c r="D49" s="219">
        <f>+'[1]3.EXPORTACION POR TIPO'!D347/10000</f>
        <v>0.32690000000000002</v>
      </c>
      <c r="E49" s="219">
        <f>+'[1]3.EXPORTACION POR TIPO'!D359/10000</f>
        <v>0.30869999999999997</v>
      </c>
      <c r="F49" s="219">
        <f>+'[1]3.EXPORTACION POR TIPO'!D371/10000</f>
        <v>0.2283</v>
      </c>
      <c r="G49" s="220">
        <f>+'[1]3.EXPORTACION POR TIPO'!D383/10000</f>
        <v>0.36599999999999999</v>
      </c>
      <c r="H49" s="7">
        <f t="shared" ref="H49" si="118">+G49/F49-1</f>
        <v>0.60315374507227326</v>
      </c>
      <c r="I49" s="2"/>
      <c r="J49" s="78" t="s">
        <v>4</v>
      </c>
      <c r="K49" s="219">
        <f>+SUM('[1]3.EXPORTACION POR TIPO'!D312:D323)/10000</f>
        <v>3.016667</v>
      </c>
      <c r="L49" s="219">
        <f>+SUM(C43:C49)+SUM(B50:B54)</f>
        <v>3.412652</v>
      </c>
      <c r="M49" s="219">
        <f t="shared" ref="M49:N49" si="119">+SUM(D43:D49)+SUM(C50:C54)</f>
        <v>3.4478000000000004</v>
      </c>
      <c r="N49" s="219">
        <f t="shared" si="119"/>
        <v>3.2639</v>
      </c>
      <c r="O49" s="223">
        <f t="shared" ref="O49:P49" si="120">+SUM(F43:F49)+SUM(E50:E54)</f>
        <v>3.0648999999999997</v>
      </c>
      <c r="P49" s="220">
        <f t="shared" si="120"/>
        <v>3.4169999999999998</v>
      </c>
      <c r="Q49" s="116">
        <f t="shared" ref="Q49" si="121">+P49/O49-1</f>
        <v>0.1148813990668538</v>
      </c>
      <c r="R49" s="7">
        <f t="shared" ref="R49" si="122">+POWER(P49/K49,0.2)-1</f>
        <v>2.5235229768869827E-2</v>
      </c>
    </row>
    <row r="50" spans="1:18" x14ac:dyDescent="0.25">
      <c r="A50" s="78" t="s">
        <v>5</v>
      </c>
      <c r="B50" s="219">
        <f>+'[1]3.EXPORTACION POR TIPO'!D324/10000</f>
        <v>0.44655699999999998</v>
      </c>
      <c r="C50" s="219">
        <f>+'[1]3.EXPORTACION POR TIPO'!D336/10000</f>
        <v>0.36859999999999998</v>
      </c>
      <c r="D50" s="219">
        <f>+'[1]3.EXPORTACION POR TIPO'!D348/10000</f>
        <v>0.3997</v>
      </c>
      <c r="E50" s="219">
        <f>+'[1]3.EXPORTACION POR TIPO'!D360/10000</f>
        <v>0.32640000000000002</v>
      </c>
      <c r="F50" s="219">
        <f>+'[1]3.EXPORTACION POR TIPO'!D372/10000</f>
        <v>0.21740000000000001</v>
      </c>
      <c r="G50" s="220">
        <f>+'[1]3.EXPORTACION POR TIPO'!D384/10000</f>
        <v>0.58679999999999999</v>
      </c>
      <c r="H50" s="7">
        <f t="shared" ref="H50" si="123">+G50/F50-1</f>
        <v>1.6991720331186753</v>
      </c>
      <c r="I50" s="2"/>
      <c r="J50" s="78" t="s">
        <v>5</v>
      </c>
      <c r="K50" s="219">
        <f>+SUM('[1]3.EXPORTACION POR TIPO'!D313:D324)/10000</f>
        <v>3.0165090000000001</v>
      </c>
      <c r="L50" s="219">
        <f>+SUM(C43:C50)+SUM(B51:B54)</f>
        <v>3.334695</v>
      </c>
      <c r="M50" s="219">
        <f t="shared" ref="M50:N50" si="124">+SUM(D43:D50)+SUM(C51:C54)</f>
        <v>3.4789000000000003</v>
      </c>
      <c r="N50" s="219">
        <f t="shared" si="124"/>
        <v>3.1905999999999999</v>
      </c>
      <c r="O50" s="223">
        <f t="shared" ref="O50:P50" si="125">+SUM(F43:F50)+SUM(E51:E54)</f>
        <v>2.9558999999999997</v>
      </c>
      <c r="P50" s="220">
        <f t="shared" si="125"/>
        <v>3.7863999999999995</v>
      </c>
      <c r="Q50" s="116">
        <f t="shared" ref="Q50" si="126">+P50/O50-1</f>
        <v>0.28096349673534293</v>
      </c>
      <c r="R50" s="7">
        <f t="shared" ref="R50" si="127">+POWER(P50/K50,0.2)-1</f>
        <v>4.6512386992709986E-2</v>
      </c>
    </row>
    <row r="51" spans="1:18" x14ac:dyDescent="0.25">
      <c r="A51" s="78" t="s">
        <v>6</v>
      </c>
      <c r="B51" s="219">
        <f>+'[1]3.EXPORTACION POR TIPO'!D325/10000</f>
        <v>0.23369499999999999</v>
      </c>
      <c r="C51" s="219">
        <f>+'[1]3.EXPORTACION POR TIPO'!D337/10000</f>
        <v>0.33040000000000003</v>
      </c>
      <c r="D51" s="219">
        <f>+'[1]3.EXPORTACION POR TIPO'!D349/10000</f>
        <v>0.2838</v>
      </c>
      <c r="E51" s="219">
        <f>+'[1]3.EXPORTACION POR TIPO'!D361/10000</f>
        <v>0.30859999999999999</v>
      </c>
      <c r="F51" s="219">
        <f>+'[1]3.EXPORTACION POR TIPO'!D373/10000</f>
        <v>0.29020000000000001</v>
      </c>
      <c r="G51" s="220"/>
      <c r="H51" s="8"/>
      <c r="I51" s="2"/>
      <c r="J51" s="78" t="s">
        <v>6</v>
      </c>
      <c r="K51" s="219">
        <f>+SUM('[1]3.EXPORTACION POR TIPO'!D314:D325)/10000</f>
        <v>2.8200129999999999</v>
      </c>
      <c r="L51" s="219">
        <f>+SUM(C43:C51)+SUM(B52:B54)</f>
        <v>3.4314</v>
      </c>
      <c r="M51" s="219">
        <f t="shared" ref="M51:N51" si="128">+SUM(D43:D51)+SUM(C52:C54)</f>
        <v>3.4323000000000001</v>
      </c>
      <c r="N51" s="219">
        <f t="shared" si="128"/>
        <v>3.2154000000000003</v>
      </c>
      <c r="O51" s="223">
        <f t="shared" ref="O51" si="129">+SUM(F43:F51)+SUM(E52:E54)</f>
        <v>2.9375</v>
      </c>
      <c r="P51" s="220"/>
      <c r="Q51" s="117"/>
      <c r="R51" s="8"/>
    </row>
    <row r="52" spans="1:18" x14ac:dyDescent="0.25">
      <c r="A52" s="78" t="s">
        <v>7</v>
      </c>
      <c r="B52" s="219">
        <f>+'[1]3.EXPORTACION POR TIPO'!D326/10000</f>
        <v>0.44059999999999999</v>
      </c>
      <c r="C52" s="219">
        <f>+'[1]3.EXPORTACION POR TIPO'!D338/10000</f>
        <v>0.43640000000000001</v>
      </c>
      <c r="D52" s="219">
        <f>+'[1]3.EXPORTACION POR TIPO'!D350/10000</f>
        <v>0.41570000000000001</v>
      </c>
      <c r="E52" s="219">
        <f>+'[1]3.EXPORTACION POR TIPO'!D362/10000</f>
        <v>0.52170000000000005</v>
      </c>
      <c r="F52" s="219">
        <f>+'[1]3.EXPORTACION POR TIPO'!D374/10000</f>
        <v>0.52749999999999997</v>
      </c>
      <c r="G52" s="220"/>
      <c r="H52" s="8"/>
      <c r="I52" s="2"/>
      <c r="J52" s="78" t="s">
        <v>7</v>
      </c>
      <c r="K52" s="219">
        <f>+SUM('[1]3.EXPORTACION POR TIPO'!D315:D326)/10000</f>
        <v>3.0013290000000001</v>
      </c>
      <c r="L52" s="219">
        <f>+SUM(C43:C52)+SUM(B53:B54)</f>
        <v>3.4272</v>
      </c>
      <c r="M52" s="219">
        <f t="shared" ref="M52:N52" si="130">+SUM(D43:D52)+SUM(C53:C54)</f>
        <v>3.4116000000000004</v>
      </c>
      <c r="N52" s="219">
        <f t="shared" si="130"/>
        <v>3.3214000000000001</v>
      </c>
      <c r="O52" s="223">
        <f t="shared" ref="O52" si="131">+SUM(F43:F52)+SUM(E53:E54)</f>
        <v>2.9432999999999998</v>
      </c>
      <c r="P52" s="220"/>
      <c r="Q52" s="117"/>
      <c r="R52" s="8"/>
    </row>
    <row r="53" spans="1:18" x14ac:dyDescent="0.25">
      <c r="A53" s="78" t="s">
        <v>8</v>
      </c>
      <c r="B53" s="219">
        <f>+'[1]3.EXPORTACION POR TIPO'!D327/10000</f>
        <v>0.37840000000000001</v>
      </c>
      <c r="C53" s="219">
        <f>+'[1]3.EXPORTACION POR TIPO'!D339/10000</f>
        <v>0.28210000000000002</v>
      </c>
      <c r="D53" s="219">
        <f>+'[1]3.EXPORTACION POR TIPO'!D351/10000</f>
        <v>0.3508</v>
      </c>
      <c r="E53" s="219">
        <f>+'[1]3.EXPORTACION POR TIPO'!D363/10000</f>
        <v>0.2908</v>
      </c>
      <c r="F53" s="219">
        <f>+'[1]3.EXPORTACION POR TIPO'!D375/10000</f>
        <v>0.38669999999999999</v>
      </c>
      <c r="G53" s="220"/>
      <c r="H53" s="8"/>
      <c r="I53" s="2"/>
      <c r="J53" s="78" t="s">
        <v>8</v>
      </c>
      <c r="K53" s="219">
        <f>+SUM('[1]3.EXPORTACION POR TIPO'!D316:D327)/10000</f>
        <v>3.0669200000000001</v>
      </c>
      <c r="L53" s="219">
        <f>+SUM(C43:C53)+SUM(B54)</f>
        <v>3.3308999999999997</v>
      </c>
      <c r="M53" s="219">
        <f t="shared" ref="M53:N53" si="132">+SUM(D43:D53)+SUM(C54)</f>
        <v>3.4803000000000006</v>
      </c>
      <c r="N53" s="219">
        <f t="shared" si="132"/>
        <v>3.2614000000000001</v>
      </c>
      <c r="O53" s="223">
        <f t="shared" ref="O53" si="133">+SUM(F43:F53)+SUM(E54)</f>
        <v>3.0391999999999997</v>
      </c>
      <c r="P53" s="220"/>
      <c r="Q53" s="117"/>
      <c r="R53" s="8"/>
    </row>
    <row r="54" spans="1:18" x14ac:dyDescent="0.25">
      <c r="A54" s="78" t="s">
        <v>9</v>
      </c>
      <c r="B54" s="219">
        <f>+'[1]3.EXPORTACION POR TIPO'!D328/10000</f>
        <v>0.34229999999999999</v>
      </c>
      <c r="C54" s="219">
        <f>+'[1]3.EXPORTACION POR TIPO'!D340/10000</f>
        <v>0.26400000000000001</v>
      </c>
      <c r="D54" s="219">
        <f>+'[1]3.EXPORTACION POR TIPO'!D352/10000</f>
        <v>0.25309999999999999</v>
      </c>
      <c r="E54" s="219">
        <f>+'[1]3.EXPORTACION POR TIPO'!D364/10000</f>
        <v>0.26119999999999999</v>
      </c>
      <c r="F54" s="219">
        <f>+'[1]3.EXPORTACION POR TIPO'!D376/10000</f>
        <v>0.2283</v>
      </c>
      <c r="G54" s="220"/>
      <c r="H54" s="8"/>
      <c r="I54" s="2"/>
      <c r="J54" s="78" t="s">
        <v>9</v>
      </c>
      <c r="K54" s="219">
        <f>+SUM('[1]3.EXPORTACION POR TIPO'!D317:D328)/10000</f>
        <v>3.1245759999999998</v>
      </c>
      <c r="L54" s="219">
        <f>+SUM(C43:C54)</f>
        <v>3.2526000000000002</v>
      </c>
      <c r="M54" s="219">
        <f t="shared" ref="M54:N54" si="134">+SUM(D43:D54)</f>
        <v>3.4694000000000003</v>
      </c>
      <c r="N54" s="219">
        <f t="shared" si="134"/>
        <v>3.2695000000000003</v>
      </c>
      <c r="O54" s="223">
        <f t="shared" ref="O54" si="135">+SUM(F43:F54)</f>
        <v>3.0062999999999995</v>
      </c>
      <c r="P54" s="220"/>
      <c r="Q54" s="117"/>
      <c r="R54" s="8"/>
    </row>
    <row r="55" spans="1:18" ht="25.5" x14ac:dyDescent="0.25">
      <c r="A55" s="89" t="s">
        <v>13</v>
      </c>
      <c r="B55" s="221">
        <f>SUM(B43:B54)</f>
        <v>3.1245759999999998</v>
      </c>
      <c r="C55" s="221">
        <f t="shared" ref="C55:F55" si="136">SUM(C43:C54)</f>
        <v>3.2526000000000002</v>
      </c>
      <c r="D55" s="221">
        <f t="shared" si="136"/>
        <v>3.4694000000000003</v>
      </c>
      <c r="E55" s="221">
        <f t="shared" si="136"/>
        <v>3.2695000000000003</v>
      </c>
      <c r="F55" s="221">
        <f t="shared" si="136"/>
        <v>3.0062999999999995</v>
      </c>
      <c r="G55" s="222"/>
      <c r="H55" s="92"/>
      <c r="I55" s="3"/>
      <c r="J55" s="79" t="s">
        <v>14</v>
      </c>
      <c r="K55" s="224">
        <f>+AVERAGE(K43:K54)</f>
        <v>3.1855565833333337</v>
      </c>
      <c r="L55" s="224">
        <f>+AVERAGE(L43:L54)</f>
        <v>3.311214416666667</v>
      </c>
      <c r="M55" s="224">
        <f t="shared" ref="M55:P55" si="137">+AVERAGE(M43:M54)</f>
        <v>3.3700500000000004</v>
      </c>
      <c r="N55" s="224">
        <f t="shared" si="137"/>
        <v>3.3261083333333334</v>
      </c>
      <c r="O55" s="225">
        <f t="shared" si="137"/>
        <v>3.1227166666666668</v>
      </c>
      <c r="P55" s="226">
        <f t="shared" si="137"/>
        <v>3.2359124999999995</v>
      </c>
      <c r="Q55" s="118">
        <f t="shared" ref="Q55" si="138">+P55/O55-1</f>
        <v>3.6249152714249666E-2</v>
      </c>
      <c r="R55" s="113">
        <f t="shared" ref="R55" si="139">+POWER(P55/K55,0.2)-1</f>
        <v>3.14171167978472E-3</v>
      </c>
    </row>
    <row r="56" spans="1:18" ht="25.5" x14ac:dyDescent="0.25">
      <c r="A56" s="93" t="s">
        <v>15</v>
      </c>
      <c r="B56" s="94">
        <f>+B55/B$73</f>
        <v>1.2026493314271443E-2</v>
      </c>
      <c r="C56" s="94">
        <f>+C55/C$73</f>
        <v>1.4568553406159679E-2</v>
      </c>
      <c r="D56" s="94">
        <f>+D55/D$73</f>
        <v>1.2599634220568775E-2</v>
      </c>
      <c r="E56" s="94">
        <f>+E55/E$73</f>
        <v>1.0463337515041349E-2</v>
      </c>
      <c r="F56" s="94">
        <f>+F55/F$73</f>
        <v>7.590330691794901E-3</v>
      </c>
      <c r="G56" s="95"/>
      <c r="H56" s="96"/>
      <c r="I56" s="3"/>
      <c r="J56" s="80" t="s">
        <v>15</v>
      </c>
      <c r="K56" s="84">
        <f>+K55/K$73</f>
        <v>1.2404901037875971E-2</v>
      </c>
      <c r="L56" s="84">
        <f>+L55/L$73</f>
        <v>1.3792412895581247E-2</v>
      </c>
      <c r="M56" s="84">
        <f>+M55/M$73</f>
        <v>1.4201148274327984E-2</v>
      </c>
      <c r="N56" s="84">
        <f>+N55/N$73</f>
        <v>1.1091420288306956E-2</v>
      </c>
      <c r="O56" s="107">
        <f>+O55/O$73</f>
        <v>8.2398768471259928E-3</v>
      </c>
      <c r="P56" s="110"/>
      <c r="Q56" s="110"/>
      <c r="R56" s="114"/>
    </row>
    <row r="57" spans="1:18" ht="26.25" thickBot="1" x14ac:dyDescent="0.3">
      <c r="A57" s="97" t="s">
        <v>12</v>
      </c>
      <c r="B57" s="98"/>
      <c r="C57" s="99">
        <f>+C55/B55-1</f>
        <v>4.0973239249101345E-2</v>
      </c>
      <c r="D57" s="99">
        <f t="shared" ref="D57:F57" si="140">+D55/C55-1</f>
        <v>6.6654368812642195E-2</v>
      </c>
      <c r="E57" s="99">
        <f t="shared" si="140"/>
        <v>-5.7618031936357839E-2</v>
      </c>
      <c r="F57" s="99">
        <f t="shared" si="140"/>
        <v>-8.0501605750114891E-2</v>
      </c>
      <c r="G57" s="100"/>
      <c r="H57" s="101"/>
      <c r="I57" s="2"/>
      <c r="J57" s="81" t="s">
        <v>12</v>
      </c>
      <c r="K57" s="85"/>
      <c r="L57" s="86">
        <f>+L55/K55-1</f>
        <v>3.9446115630395129E-2</v>
      </c>
      <c r="M57" s="86">
        <f t="shared" ref="M57:P57" si="141">+M55/L55-1</f>
        <v>1.776858153225902E-2</v>
      </c>
      <c r="N57" s="86">
        <f t="shared" si="141"/>
        <v>-1.3038876772352603E-2</v>
      </c>
      <c r="O57" s="108">
        <f t="shared" si="141"/>
        <v>-6.1150042717590392E-2</v>
      </c>
      <c r="P57" s="111">
        <f t="shared" si="141"/>
        <v>3.6249152714249666E-2</v>
      </c>
      <c r="Q57" s="87"/>
      <c r="R57" s="88"/>
    </row>
    <row r="58" spans="1:18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spans="1:18" ht="15.75" thickBot="1" x14ac:dyDescent="0.3">
      <c r="A59" s="269" t="s">
        <v>32</v>
      </c>
      <c r="B59" s="270"/>
      <c r="C59" s="270"/>
      <c r="D59" s="270"/>
      <c r="E59" s="270"/>
      <c r="F59" s="270"/>
      <c r="G59" s="270"/>
      <c r="H59" s="271"/>
      <c r="I59" s="2"/>
      <c r="J59" s="269" t="s">
        <v>33</v>
      </c>
      <c r="K59" s="270"/>
      <c r="L59" s="270"/>
      <c r="M59" s="270"/>
      <c r="N59" s="270"/>
      <c r="O59" s="270"/>
      <c r="P59" s="270"/>
      <c r="Q59" s="270"/>
      <c r="R59" s="271"/>
    </row>
    <row r="60" spans="1:18" ht="38.25" x14ac:dyDescent="0.25">
      <c r="A60" s="74"/>
      <c r="B60" s="75">
        <v>2016</v>
      </c>
      <c r="C60" s="75">
        <f>+B60+1</f>
        <v>2017</v>
      </c>
      <c r="D60" s="75">
        <f t="shared" ref="D60:G60" si="142">+C60+1</f>
        <v>2018</v>
      </c>
      <c r="E60" s="75">
        <f t="shared" si="142"/>
        <v>2019</v>
      </c>
      <c r="F60" s="75">
        <f t="shared" si="142"/>
        <v>2020</v>
      </c>
      <c r="G60" s="76">
        <f t="shared" si="142"/>
        <v>2021</v>
      </c>
      <c r="H60" s="77" t="s">
        <v>16</v>
      </c>
      <c r="I60" s="2"/>
      <c r="J60" s="103"/>
      <c r="K60" s="102">
        <v>2016</v>
      </c>
      <c r="L60" s="102">
        <f>+K60+1</f>
        <v>2017</v>
      </c>
      <c r="M60" s="102">
        <f t="shared" ref="M60:P60" si="143">+L60+1</f>
        <v>2018</v>
      </c>
      <c r="N60" s="102">
        <f t="shared" si="143"/>
        <v>2019</v>
      </c>
      <c r="O60" s="104">
        <f t="shared" si="143"/>
        <v>2020</v>
      </c>
      <c r="P60" s="109">
        <f t="shared" si="143"/>
        <v>2021</v>
      </c>
      <c r="Q60" s="115" t="s">
        <v>16</v>
      </c>
      <c r="R60" s="112" t="s">
        <v>21</v>
      </c>
    </row>
    <row r="61" spans="1:18" x14ac:dyDescent="0.25">
      <c r="A61" s="78" t="s">
        <v>10</v>
      </c>
      <c r="B61" s="6">
        <f>+'[1]3.EXPORTACION POR TIPO'!F317/10000</f>
        <v>18.860948999999998</v>
      </c>
      <c r="C61" s="6">
        <f>+'[1]3.EXPORTACION POR TIPO'!F329/10000</f>
        <v>19.9481</v>
      </c>
      <c r="D61" s="6">
        <f>+'[1]3.EXPORTACION POR TIPO'!F341/10000</f>
        <v>15.751899999999999</v>
      </c>
      <c r="E61" s="6">
        <f>+'[1]3.EXPORTACION POR TIPO'!F353/10000</f>
        <v>26.539100000000001</v>
      </c>
      <c r="F61" s="6">
        <f>+'[1]3.EXPORTACION POR TIPO'!F365/10000</f>
        <v>43.348399999999998</v>
      </c>
      <c r="G61" s="73">
        <f>+'[1]3.EXPORTACION POR TIPO'!F377/10000</f>
        <v>23.5381</v>
      </c>
      <c r="H61" s="7">
        <f>+G61/F61-1</f>
        <v>-0.45700187319485841</v>
      </c>
      <c r="I61" s="2"/>
      <c r="J61" s="78" t="s">
        <v>10</v>
      </c>
      <c r="K61" s="6">
        <f>+SUM('[1]3.EXPORTACION POR TIPO'!F306:F317)/10000</f>
        <v>261.67348700000002</v>
      </c>
      <c r="L61" s="6">
        <f>+SUM(C61)+SUM(B62:B72)</f>
        <v>260.89488699999993</v>
      </c>
      <c r="M61" s="6">
        <f t="shared" ref="M61:P61" si="144">+SUM(D61)+SUM(C62:C72)</f>
        <v>219.06549999999999</v>
      </c>
      <c r="N61" s="6">
        <f t="shared" si="144"/>
        <v>286.14440000000002</v>
      </c>
      <c r="O61" s="105">
        <f t="shared" si="144"/>
        <v>329.28129999999999</v>
      </c>
      <c r="P61" s="73">
        <f t="shared" si="144"/>
        <v>376.25939999999997</v>
      </c>
      <c r="Q61" s="116">
        <f>+P61/O61-1</f>
        <v>0.14266859369177665</v>
      </c>
      <c r="R61" s="7">
        <f>+POWER(P61/K61,0.2)-1</f>
        <v>7.5339323004513625E-2</v>
      </c>
    </row>
    <row r="62" spans="1:18" x14ac:dyDescent="0.25">
      <c r="A62" s="78" t="s">
        <v>11</v>
      </c>
      <c r="B62" s="6">
        <f>+'[1]3.EXPORTACION POR TIPO'!F318/10000</f>
        <v>19.823699999999999</v>
      </c>
      <c r="C62" s="6">
        <f>+'[1]3.EXPORTACION POR TIPO'!F330/10000</f>
        <v>13.3871</v>
      </c>
      <c r="D62" s="6">
        <f>+'[1]3.EXPORTACION POR TIPO'!F342/10000</f>
        <v>14.8734</v>
      </c>
      <c r="E62" s="6">
        <f>+'[1]3.EXPORTACION POR TIPO'!F354/10000</f>
        <v>20.299299999999999</v>
      </c>
      <c r="F62" s="6">
        <f>+'[1]3.EXPORTACION POR TIPO'!F366/10000</f>
        <v>41.673699999999997</v>
      </c>
      <c r="G62" s="73">
        <f>+'[1]3.EXPORTACION POR TIPO'!F378/10000</f>
        <v>25.596800000000002</v>
      </c>
      <c r="H62" s="7">
        <f t="shared" ref="H62:H66" si="145">+G62/F62-1</f>
        <v>-0.38578048025493283</v>
      </c>
      <c r="I62" s="2"/>
      <c r="J62" s="78" t="s">
        <v>11</v>
      </c>
      <c r="K62" s="6">
        <f>+SUM('[1]3.EXPORTACION POR TIPO'!F307:F318)/10000</f>
        <v>261.82269000000002</v>
      </c>
      <c r="L62" s="6">
        <f>+SUM(C61:C62)+SUM(B63:B72)</f>
        <v>254.45828699999998</v>
      </c>
      <c r="M62" s="6">
        <f t="shared" ref="M62:P62" si="146">+SUM(D61:D62)+SUM(C63:C72)</f>
        <v>220.55179999999999</v>
      </c>
      <c r="N62" s="6">
        <f t="shared" si="146"/>
        <v>291.57029999999997</v>
      </c>
      <c r="O62" s="105">
        <f t="shared" si="146"/>
        <v>350.65570000000002</v>
      </c>
      <c r="P62" s="73">
        <f t="shared" si="146"/>
        <v>360.18250000000006</v>
      </c>
      <c r="Q62" s="116">
        <f t="shared" ref="Q62:Q65" si="147">+P62/O62-1</f>
        <v>2.7168530270575975E-2</v>
      </c>
      <c r="R62" s="7">
        <f t="shared" ref="R62:R65" si="148">+POWER(P62/K62,0.2)-1</f>
        <v>6.5867120677777891E-2</v>
      </c>
    </row>
    <row r="63" spans="1:18" x14ac:dyDescent="0.25">
      <c r="A63" s="78" t="s">
        <v>0</v>
      </c>
      <c r="B63" s="6">
        <f>+'[1]3.EXPORTACION POR TIPO'!F319/10000</f>
        <v>22.2148</v>
      </c>
      <c r="C63" s="6">
        <f>+'[1]3.EXPORTACION POR TIPO'!F331/10000</f>
        <v>18.186599999999999</v>
      </c>
      <c r="D63" s="6">
        <f>+'[1]3.EXPORTACION POR TIPO'!F343/10000</f>
        <v>18.054300000000001</v>
      </c>
      <c r="E63" s="6">
        <f>+'[1]3.EXPORTACION POR TIPO'!F355/10000</f>
        <v>22.237300000000001</v>
      </c>
      <c r="F63" s="6">
        <f>+'[1]3.EXPORTACION POR TIPO'!F367/10000</f>
        <v>29.754000000000001</v>
      </c>
      <c r="G63" s="73">
        <f>+'[1]3.EXPORTACION POR TIPO'!F379/10000</f>
        <v>31.1082</v>
      </c>
      <c r="H63" s="7">
        <f t="shared" si="145"/>
        <v>4.5513208308126663E-2</v>
      </c>
      <c r="I63" s="2"/>
      <c r="J63" s="78" t="s">
        <v>0</v>
      </c>
      <c r="K63" s="6">
        <f>+SUM('[1]3.EXPORTACION POR TIPO'!F308:F319)/10000</f>
        <v>255.72716799999998</v>
      </c>
      <c r="L63" s="6">
        <f>+SUM(C61:C63)+SUM(B64:B72)</f>
        <v>250.43008700000001</v>
      </c>
      <c r="M63" s="6">
        <f t="shared" ref="M63:P63" si="149">+SUM(D61:D63)+SUM(C64:C72)</f>
        <v>220.4195</v>
      </c>
      <c r="N63" s="6">
        <f t="shared" si="149"/>
        <v>295.75329999999997</v>
      </c>
      <c r="O63" s="105">
        <f t="shared" si="149"/>
        <v>358.17239999999998</v>
      </c>
      <c r="P63" s="73">
        <f t="shared" si="149"/>
        <v>361.5367</v>
      </c>
      <c r="Q63" s="116">
        <f t="shared" si="147"/>
        <v>9.3929627185120879E-3</v>
      </c>
      <c r="R63" s="7">
        <f t="shared" si="148"/>
        <v>7.1704622902815318E-2</v>
      </c>
    </row>
    <row r="64" spans="1:18" x14ac:dyDescent="0.25">
      <c r="A64" s="78" t="s">
        <v>1</v>
      </c>
      <c r="B64" s="6">
        <f>+'[1]3.EXPORTACION POR TIPO'!F320/10000</f>
        <v>22.61863</v>
      </c>
      <c r="C64" s="6">
        <f>+'[1]3.EXPORTACION POR TIPO'!F332/10000</f>
        <v>17.4998</v>
      </c>
      <c r="D64" s="6">
        <f>+'[1]3.EXPORTACION POR TIPO'!F344/10000</f>
        <v>18.305599999999998</v>
      </c>
      <c r="E64" s="6">
        <f>+'[1]3.EXPORTACION POR TIPO'!F356/10000</f>
        <v>22.663</v>
      </c>
      <c r="F64" s="6">
        <f>+'[1]3.EXPORTACION POR TIPO'!F368/10000</f>
        <v>30.231999999999999</v>
      </c>
      <c r="G64" s="73">
        <f>+'[1]3.EXPORTACION POR TIPO'!F380/10000</f>
        <v>31.6172</v>
      </c>
      <c r="H64" s="7">
        <f t="shared" si="145"/>
        <v>4.5818999735379728E-2</v>
      </c>
      <c r="I64" s="2"/>
      <c r="J64" s="78" t="s">
        <v>1</v>
      </c>
      <c r="K64" s="6">
        <f>+SUM('[1]3.EXPORTACION POR TIPO'!F309:F320)/10000</f>
        <v>253.63420299999999</v>
      </c>
      <c r="L64" s="6">
        <f>+SUM(C61:C64)+SUM(B65:B72)</f>
        <v>245.31125700000001</v>
      </c>
      <c r="M64" s="6">
        <f t="shared" ref="M64:P64" si="150">+SUM(D61:D64)+SUM(C65:C72)</f>
        <v>221.22529999999998</v>
      </c>
      <c r="N64" s="6">
        <f t="shared" si="150"/>
        <v>300.11070000000001</v>
      </c>
      <c r="O64" s="105">
        <f t="shared" si="150"/>
        <v>365.7414</v>
      </c>
      <c r="P64" s="73">
        <f t="shared" si="150"/>
        <v>362.92190000000005</v>
      </c>
      <c r="Q64" s="116">
        <f t="shared" si="147"/>
        <v>-7.7089987625135192E-3</v>
      </c>
      <c r="R64" s="7">
        <f t="shared" si="148"/>
        <v>7.4288858021233084E-2</v>
      </c>
    </row>
    <row r="65" spans="1:18" x14ac:dyDescent="0.25">
      <c r="A65" s="78" t="s">
        <v>2</v>
      </c>
      <c r="B65" s="6">
        <f>+'[1]3.EXPORTACION POR TIPO'!F321/10000</f>
        <v>23.404399999999999</v>
      </c>
      <c r="C65" s="6">
        <f>+'[1]3.EXPORTACION POR TIPO'!F333/10000</f>
        <v>18.0334</v>
      </c>
      <c r="D65" s="6">
        <f>+'[1]3.EXPORTACION POR TIPO'!F345/10000</f>
        <v>19.908300000000001</v>
      </c>
      <c r="E65" s="6">
        <f>+'[1]3.EXPORTACION POR TIPO'!F357/10000</f>
        <v>23.5565</v>
      </c>
      <c r="F65" s="6">
        <f>+'[1]3.EXPORTACION POR TIPO'!F369/10000</f>
        <v>32.277700000000003</v>
      </c>
      <c r="G65" s="73">
        <f>+'[1]3.EXPORTACION POR TIPO'!F381/10000</f>
        <v>31.496400000000001</v>
      </c>
      <c r="H65" s="7">
        <f t="shared" si="145"/>
        <v>-2.4205566071932028E-2</v>
      </c>
      <c r="I65" s="2"/>
      <c r="J65" s="78" t="s">
        <v>2</v>
      </c>
      <c r="K65" s="6">
        <f>+SUM('[1]3.EXPORTACION POR TIPO'!F310:F321)/10000</f>
        <v>256.17045199999995</v>
      </c>
      <c r="L65" s="6">
        <f>+SUM(C61:C65)+SUM(B66:B72)</f>
        <v>239.940257</v>
      </c>
      <c r="M65" s="6">
        <f t="shared" ref="M65:P65" si="151">+SUM(D61:D65)+SUM(C66:C72)</f>
        <v>223.10019999999997</v>
      </c>
      <c r="N65" s="6">
        <f t="shared" si="151"/>
        <v>303.75889999999998</v>
      </c>
      <c r="O65" s="105">
        <f t="shared" si="151"/>
        <v>374.46260000000001</v>
      </c>
      <c r="P65" s="73">
        <f t="shared" si="151"/>
        <v>362.14060000000001</v>
      </c>
      <c r="Q65" s="116">
        <f t="shared" si="147"/>
        <v>-3.2905822904610527E-2</v>
      </c>
      <c r="R65" s="7">
        <f t="shared" si="148"/>
        <v>7.1691130537223868E-2</v>
      </c>
    </row>
    <row r="66" spans="1:18" x14ac:dyDescent="0.25">
      <c r="A66" s="78" t="s">
        <v>3</v>
      </c>
      <c r="B66" s="6">
        <f>+'[1]3.EXPORTACION POR TIPO'!F322/10000</f>
        <v>19.591957000000001</v>
      </c>
      <c r="C66" s="6">
        <f>+'[1]3.EXPORTACION POR TIPO'!F334/10000</f>
        <v>20.613900000000001</v>
      </c>
      <c r="D66" s="6">
        <f>+'[1]3.EXPORTACION POR TIPO'!F346/10000</f>
        <v>17.308900000000001</v>
      </c>
      <c r="E66" s="6">
        <f>+'[1]3.EXPORTACION POR TIPO'!F358/10000</f>
        <v>21.440100000000001</v>
      </c>
      <c r="F66" s="6">
        <f>+'[1]3.EXPORTACION POR TIPO'!F370/10000</f>
        <v>29.3431</v>
      </c>
      <c r="G66" s="73">
        <f>+'[1]3.EXPORTACION POR TIPO'!F382/10000</f>
        <v>32.081600000000002</v>
      </c>
      <c r="H66" s="7">
        <f t="shared" si="145"/>
        <v>9.3326880936233758E-2</v>
      </c>
      <c r="I66" s="2"/>
      <c r="J66" s="78" t="s">
        <v>3</v>
      </c>
      <c r="K66" s="6">
        <f>+SUM('[1]3.EXPORTACION POR TIPO'!F311:F322)/10000</f>
        <v>250.332581</v>
      </c>
      <c r="L66" s="6">
        <f>+SUM(C61:C66)+SUM(B67:B72)</f>
        <v>240.9622</v>
      </c>
      <c r="M66" s="6">
        <f t="shared" ref="M66:P66" si="152">+SUM(D61:D66)+SUM(C67:C72)</f>
        <v>219.79519999999997</v>
      </c>
      <c r="N66" s="6">
        <f t="shared" si="152"/>
        <v>307.89009999999996</v>
      </c>
      <c r="O66" s="105">
        <f t="shared" si="152"/>
        <v>382.36559999999997</v>
      </c>
      <c r="P66" s="73">
        <f t="shared" si="152"/>
        <v>364.87909999999999</v>
      </c>
      <c r="Q66" s="116">
        <f t="shared" ref="Q66" si="153">+P66/O66-1</f>
        <v>-4.5732408982397943E-2</v>
      </c>
      <c r="R66" s="7">
        <f t="shared" ref="R66" si="154">+POWER(P66/K66,0.2)-1</f>
        <v>7.8267020384270802E-2</v>
      </c>
    </row>
    <row r="67" spans="1:18" x14ac:dyDescent="0.25">
      <c r="A67" s="78" t="s">
        <v>4</v>
      </c>
      <c r="B67" s="6">
        <f>+'[1]3.EXPORTACION POR TIPO'!F323/10000</f>
        <v>19.338899999999999</v>
      </c>
      <c r="C67" s="6">
        <f>+'[1]3.EXPORTACION POR TIPO'!F335/10000</f>
        <v>18.813300000000002</v>
      </c>
      <c r="D67" s="6">
        <f>+'[1]3.EXPORTACION POR TIPO'!F347/10000</f>
        <v>24.0763</v>
      </c>
      <c r="E67" s="6">
        <f>+'[1]3.EXPORTACION POR TIPO'!F359/10000</f>
        <v>25.656400000000001</v>
      </c>
      <c r="F67" s="6">
        <f>+'[1]3.EXPORTACION POR TIPO'!F371/10000</f>
        <v>33.805300000000003</v>
      </c>
      <c r="G67" s="73">
        <f>+'[1]3.EXPORTACION POR TIPO'!F383/10000</f>
        <v>27.625599999999999</v>
      </c>
      <c r="H67" s="7">
        <f t="shared" ref="H67" si="155">+G67/F67-1</f>
        <v>-0.18280269661857762</v>
      </c>
      <c r="I67" s="2"/>
      <c r="J67" s="78" t="s">
        <v>4</v>
      </c>
      <c r="K67" s="6">
        <f>+SUM('[1]3.EXPORTACION POR TIPO'!F312:F323)/10000</f>
        <v>249.90012099999996</v>
      </c>
      <c r="L67" s="6">
        <f>+SUM(C61:C67)+SUM(B68:B72)</f>
        <v>240.4366</v>
      </c>
      <c r="M67" s="6">
        <f t="shared" ref="M67:P67" si="156">+SUM(D61:D67)+SUM(C68:C72)</f>
        <v>225.0582</v>
      </c>
      <c r="N67" s="6">
        <f t="shared" si="156"/>
        <v>309.47019999999998</v>
      </c>
      <c r="O67" s="105">
        <f t="shared" si="156"/>
        <v>390.5145</v>
      </c>
      <c r="P67" s="73">
        <f t="shared" si="156"/>
        <v>358.69939999999997</v>
      </c>
      <c r="Q67" s="116">
        <f t="shared" ref="Q67" si="157">+P67/O67-1</f>
        <v>-8.1469702149344125E-2</v>
      </c>
      <c r="R67" s="7">
        <f t="shared" ref="R67" si="158">+POWER(P67/K67,0.2)-1</f>
        <v>7.4961318303865099E-2</v>
      </c>
    </row>
    <row r="68" spans="1:18" x14ac:dyDescent="0.25">
      <c r="A68" s="78" t="s">
        <v>5</v>
      </c>
      <c r="B68" s="6">
        <f>+'[1]3.EXPORTACION POR TIPO'!F324/10000</f>
        <v>28.8048</v>
      </c>
      <c r="C68" s="6">
        <f>+'[1]3.EXPORTACION POR TIPO'!F336/10000</f>
        <v>24.105699999999999</v>
      </c>
      <c r="D68" s="6">
        <f>+'[1]3.EXPORTACION POR TIPO'!F348/10000</f>
        <v>36.0443</v>
      </c>
      <c r="E68" s="6">
        <f>+'[1]3.EXPORTACION POR TIPO'!F360/10000</f>
        <v>30.350899999999999</v>
      </c>
      <c r="F68" s="6">
        <f>+'[1]3.EXPORTACION POR TIPO'!F372/10000</f>
        <v>32.834200000000003</v>
      </c>
      <c r="G68" s="73">
        <f>+'[1]3.EXPORTACION POR TIPO'!F384/10000</f>
        <v>28.814399999999999</v>
      </c>
      <c r="H68" s="7">
        <f t="shared" ref="H68" si="159">+G68/F68-1</f>
        <v>-0.12242722527121119</v>
      </c>
      <c r="I68" s="2"/>
      <c r="J68" s="78" t="s">
        <v>5</v>
      </c>
      <c r="K68" s="6">
        <f>+SUM('[1]3.EXPORTACION POR TIPO'!F313:F324)/10000</f>
        <v>257.68283100000002</v>
      </c>
      <c r="L68" s="6">
        <f>+SUM(C61:C68)+SUM(B69:B72)</f>
        <v>235.73749999999998</v>
      </c>
      <c r="M68" s="6">
        <f t="shared" ref="M68:O68" si="160">+SUM(D61:D68)+SUM(C69:C72)</f>
        <v>236.99679999999998</v>
      </c>
      <c r="N68" s="6">
        <f t="shared" si="160"/>
        <v>303.77679999999998</v>
      </c>
      <c r="O68" s="105">
        <f t="shared" si="160"/>
        <v>392.99780000000004</v>
      </c>
      <c r="P68" s="73">
        <f t="shared" ref="P68" si="161">+SUM(G61:G68)+SUM(F69:F72)</f>
        <v>354.67959999999999</v>
      </c>
      <c r="Q68" s="116">
        <f t="shared" ref="Q68" si="162">+P68/O68-1</f>
        <v>-9.7502326985036691E-2</v>
      </c>
      <c r="R68" s="7">
        <f t="shared" ref="R68" si="163">+POWER(P68/K68,0.2)-1</f>
        <v>6.5982672643052132E-2</v>
      </c>
    </row>
    <row r="69" spans="1:18" x14ac:dyDescent="0.25">
      <c r="A69" s="78" t="s">
        <v>6</v>
      </c>
      <c r="B69" s="6">
        <f>+'[1]3.EXPORTACION POR TIPO'!F325/10000</f>
        <v>21.806999999999999</v>
      </c>
      <c r="C69" s="6">
        <f>+'[1]3.EXPORTACION POR TIPO'!F337/10000</f>
        <v>18.182400000000001</v>
      </c>
      <c r="D69" s="6">
        <f>+'[1]3.EXPORTACION POR TIPO'!F349/10000</f>
        <v>32.392699999999998</v>
      </c>
      <c r="E69" s="6">
        <f>+'[1]3.EXPORTACION POR TIPO'!F361/10000</f>
        <v>24.6998</v>
      </c>
      <c r="F69" s="6">
        <f>+'[1]3.EXPORTACION POR TIPO'!F373/10000</f>
        <v>31.704899999999999</v>
      </c>
      <c r="G69" s="73"/>
      <c r="H69" s="8"/>
      <c r="I69" s="2"/>
      <c r="J69" s="78" t="s">
        <v>6</v>
      </c>
      <c r="K69" s="6">
        <f>+SUM('[1]3.EXPORTACION POR TIPO'!F314:F325)/10000</f>
        <v>257.65918700000003</v>
      </c>
      <c r="L69" s="6">
        <f>+SUM(C61:C69)+SUM(B70:B72)</f>
        <v>232.1129</v>
      </c>
      <c r="M69" s="6">
        <f t="shared" ref="M69:O69" si="164">+SUM(D61:D69)+SUM(C70:C72)</f>
        <v>251.20709999999997</v>
      </c>
      <c r="N69" s="6">
        <f t="shared" si="164"/>
        <v>296.08389999999997</v>
      </c>
      <c r="O69" s="105">
        <f t="shared" si="164"/>
        <v>400.00290000000007</v>
      </c>
      <c r="P69" s="73"/>
      <c r="Q69" s="117"/>
      <c r="R69" s="8"/>
    </row>
    <row r="70" spans="1:18" x14ac:dyDescent="0.25">
      <c r="A70" s="78" t="s">
        <v>7</v>
      </c>
      <c r="B70" s="6">
        <f>+'[1]3.EXPORTACION POR TIPO'!F326/10000</f>
        <v>23.025600000000001</v>
      </c>
      <c r="C70" s="6">
        <f>+'[1]3.EXPORTACION POR TIPO'!F338/10000</f>
        <v>20.0336</v>
      </c>
      <c r="D70" s="6">
        <f>+'[1]3.EXPORTACION POR TIPO'!F350/10000</f>
        <v>33.433300000000003</v>
      </c>
      <c r="E70" s="6">
        <f>+'[1]3.EXPORTACION POR TIPO'!F362/10000</f>
        <v>31.363499999999998</v>
      </c>
      <c r="F70" s="6">
        <f>+'[1]3.EXPORTACION POR TIPO'!F374/10000</f>
        <v>32.304200000000002</v>
      </c>
      <c r="G70" s="73"/>
      <c r="H70" s="8"/>
      <c r="I70" s="2"/>
      <c r="J70" s="78" t="s">
        <v>7</v>
      </c>
      <c r="K70" s="6">
        <f>+SUM('[1]3.EXPORTACION POR TIPO'!F315:F326)/10000</f>
        <v>258.83072800000002</v>
      </c>
      <c r="L70" s="6">
        <f>+SUM(C61:C70)+SUM(B71:B72)</f>
        <v>229.12090000000001</v>
      </c>
      <c r="M70" s="6">
        <f t="shared" ref="M70:O70" si="165">+SUM(D61:D70)+SUM(C71:C72)</f>
        <v>264.60679999999996</v>
      </c>
      <c r="N70" s="6">
        <f t="shared" si="165"/>
        <v>294.01409999999998</v>
      </c>
      <c r="O70" s="105">
        <f t="shared" si="165"/>
        <v>400.94360000000006</v>
      </c>
      <c r="P70" s="73"/>
      <c r="Q70" s="117"/>
      <c r="R70" s="8"/>
    </row>
    <row r="71" spans="1:18" x14ac:dyDescent="0.25">
      <c r="A71" s="78" t="s">
        <v>8</v>
      </c>
      <c r="B71" s="6">
        <f>+'[1]3.EXPORTACION POR TIPO'!F327/10000</f>
        <v>18.2727</v>
      </c>
      <c r="C71" s="6">
        <f>+'[1]3.EXPORTACION POR TIPO'!F339/10000</f>
        <v>17.385999999999999</v>
      </c>
      <c r="D71" s="6">
        <f>+'[1]3.EXPORTACION POR TIPO'!F351/10000</f>
        <v>23.094899999999999</v>
      </c>
      <c r="E71" s="6">
        <f>+'[1]3.EXPORTACION POR TIPO'!F363/10000</f>
        <v>26.610399999999998</v>
      </c>
      <c r="F71" s="6">
        <f>+'[1]3.EXPORTACION POR TIPO'!F375/10000</f>
        <v>32.172899999999998</v>
      </c>
      <c r="G71" s="73"/>
      <c r="H71" s="8"/>
      <c r="I71" s="2"/>
      <c r="J71" s="78" t="s">
        <v>8</v>
      </c>
      <c r="K71" s="6">
        <f>+SUM('[1]3.EXPORTACION POR TIPO'!F316:F327)/10000</f>
        <v>258.33753100000001</v>
      </c>
      <c r="L71" s="6">
        <f>+SUM(C61:C71)+SUM(B72)</f>
        <v>228.23419999999999</v>
      </c>
      <c r="M71" s="6">
        <f t="shared" ref="M71:O71" si="166">+SUM(D61:D71)+SUM(C72)</f>
        <v>270.31569999999999</v>
      </c>
      <c r="N71" s="6">
        <f t="shared" si="166"/>
        <v>297.52959999999996</v>
      </c>
      <c r="O71" s="105">
        <f t="shared" si="166"/>
        <v>406.50610000000006</v>
      </c>
      <c r="P71" s="73"/>
      <c r="Q71" s="117"/>
      <c r="R71" s="8"/>
    </row>
    <row r="72" spans="1:18" x14ac:dyDescent="0.25">
      <c r="A72" s="78" t="s">
        <v>9</v>
      </c>
      <c r="B72" s="6">
        <f>+'[1]3.EXPORTACION POR TIPO'!F328/10000</f>
        <v>22.0443</v>
      </c>
      <c r="C72" s="6">
        <f>+'[1]3.EXPORTACION POR TIPO'!F340/10000</f>
        <v>17.0718</v>
      </c>
      <c r="D72" s="6">
        <f>+'[1]3.EXPORTACION POR TIPO'!F352/10000</f>
        <v>22.113299999999999</v>
      </c>
      <c r="E72" s="6">
        <f>+'[1]3.EXPORTACION POR TIPO'!F364/10000</f>
        <v>37.055700000000002</v>
      </c>
      <c r="F72" s="6">
        <f>+'[1]3.EXPORTACION POR TIPO'!F376/10000</f>
        <v>26.619299999999999</v>
      </c>
      <c r="G72" s="73"/>
      <c r="H72" s="8"/>
      <c r="I72" s="2"/>
      <c r="J72" s="78" t="s">
        <v>9</v>
      </c>
      <c r="K72" s="6">
        <f>+SUM('[1]3.EXPORTACION POR TIPO'!F317:F328)/10000</f>
        <v>259.80773600000003</v>
      </c>
      <c r="L72" s="6">
        <f>+SUM(C61:C72)</f>
        <v>223.26169999999999</v>
      </c>
      <c r="M72" s="6">
        <f t="shared" ref="M72:O72" si="167">+SUM(D61:D72)</f>
        <v>275.35719999999998</v>
      </c>
      <c r="N72" s="6">
        <f t="shared" si="167"/>
        <v>312.47199999999998</v>
      </c>
      <c r="O72" s="105">
        <f t="shared" si="167"/>
        <v>396.06970000000007</v>
      </c>
      <c r="P72" s="73"/>
      <c r="Q72" s="117"/>
      <c r="R72" s="8"/>
    </row>
    <row r="73" spans="1:18" ht="25.5" x14ac:dyDescent="0.25">
      <c r="A73" s="89" t="s">
        <v>13</v>
      </c>
      <c r="B73" s="90">
        <f>SUM(B61:B72)</f>
        <v>259.80773599999998</v>
      </c>
      <c r="C73" s="90">
        <f t="shared" ref="C73:F73" si="168">SUM(C61:C72)</f>
        <v>223.26169999999999</v>
      </c>
      <c r="D73" s="90">
        <f t="shared" si="168"/>
        <v>275.35719999999998</v>
      </c>
      <c r="E73" s="90">
        <f t="shared" si="168"/>
        <v>312.47199999999998</v>
      </c>
      <c r="F73" s="90">
        <f t="shared" si="168"/>
        <v>396.06970000000007</v>
      </c>
      <c r="G73" s="91"/>
      <c r="H73" s="92"/>
      <c r="I73" s="3"/>
      <c r="J73" s="79" t="s">
        <v>14</v>
      </c>
      <c r="K73" s="82">
        <f>+AVERAGE(K61:K72)</f>
        <v>256.79822625000003</v>
      </c>
      <c r="L73" s="82">
        <f>+AVERAGE(L61:L72)</f>
        <v>240.0750645833333</v>
      </c>
      <c r="M73" s="82">
        <f t="shared" ref="M73:P73" si="169">+AVERAGE(M61:M72)</f>
        <v>237.30827499999998</v>
      </c>
      <c r="N73" s="82">
        <f t="shared" si="169"/>
        <v>299.88119166666667</v>
      </c>
      <c r="O73" s="106">
        <f t="shared" si="169"/>
        <v>378.97613333333339</v>
      </c>
      <c r="P73" s="83">
        <f t="shared" si="169"/>
        <v>362.66239999999999</v>
      </c>
      <c r="Q73" s="118">
        <f t="shared" ref="Q73" si="170">+P73/O73-1</f>
        <v>-4.3046862053934265E-2</v>
      </c>
      <c r="R73" s="113">
        <f t="shared" ref="R73" si="171">+POWER(P73/K73,0.2)-1</f>
        <v>7.1475147842086306E-2</v>
      </c>
    </row>
    <row r="74" spans="1:18" ht="26.25" thickBot="1" x14ac:dyDescent="0.3">
      <c r="A74" s="167" t="s">
        <v>12</v>
      </c>
      <c r="B74" s="168"/>
      <c r="C74" s="168">
        <f>+C73/B73-1</f>
        <v>-0.14066569595910716</v>
      </c>
      <c r="D74" s="168">
        <f t="shared" ref="D74:F74" si="172">+D73/C73-1</f>
        <v>0.23333827521693151</v>
      </c>
      <c r="E74" s="168">
        <f t="shared" si="172"/>
        <v>0.13478783195064459</v>
      </c>
      <c r="F74" s="168">
        <f t="shared" si="172"/>
        <v>0.26753661128037098</v>
      </c>
      <c r="G74" s="169"/>
      <c r="H74" s="170"/>
      <c r="I74" s="3"/>
      <c r="J74" s="171" t="s">
        <v>12</v>
      </c>
      <c r="K74" s="172"/>
      <c r="L74" s="172">
        <f>+L73/K73-1</f>
        <v>-6.5121795858458453E-2</v>
      </c>
      <c r="M74" s="172">
        <f t="shared" ref="M74:P74" si="173">+M73/L73-1</f>
        <v>-1.1524685365118081E-2</v>
      </c>
      <c r="N74" s="172">
        <f t="shared" si="173"/>
        <v>0.2636777696296797</v>
      </c>
      <c r="O74" s="173">
        <f t="shared" si="173"/>
        <v>0.26375425956885223</v>
      </c>
      <c r="P74" s="174">
        <f t="shared" si="173"/>
        <v>-4.3046862053934265E-2</v>
      </c>
      <c r="Q74" s="174"/>
      <c r="R74" s="175"/>
    </row>
  </sheetData>
  <mergeCells count="11">
    <mergeCell ref="A1:R1"/>
    <mergeCell ref="A2:R2"/>
    <mergeCell ref="A3:R3"/>
    <mergeCell ref="A5:H5"/>
    <mergeCell ref="J5:R5"/>
    <mergeCell ref="A23:H23"/>
    <mergeCell ref="J23:R23"/>
    <mergeCell ref="A41:H41"/>
    <mergeCell ref="J41:R41"/>
    <mergeCell ref="A59:H59"/>
    <mergeCell ref="J59:R59"/>
  </mergeCells>
  <hyperlinks>
    <hyperlink ref="T1" location="INDICE!A1" display="VOLVER INDICE" xr:uid="{D3D758A0-0119-405F-991D-412C528321B4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2E240-2CFD-4207-B3E2-1661E2AD8B8B}">
  <dimension ref="A1:T162"/>
  <sheetViews>
    <sheetView workbookViewId="0">
      <selection activeCell="T1" sqref="T1"/>
    </sheetView>
  </sheetViews>
  <sheetFormatPr baseColWidth="10" defaultRowHeight="15" x14ac:dyDescent="0.25"/>
  <cols>
    <col min="1" max="1" width="11.85546875" style="1" customWidth="1"/>
    <col min="2" max="8" width="8.5703125" style="1" customWidth="1"/>
    <col min="9" max="9" width="5" style="1" customWidth="1"/>
    <col min="10" max="10" width="10.5703125" style="1" customWidth="1"/>
    <col min="11" max="17" width="8.5703125" style="1" customWidth="1"/>
    <col min="18" max="18" width="9.5703125" style="1" customWidth="1"/>
    <col min="19" max="19" width="11.42578125" style="1"/>
    <col min="20" max="20" width="14.42578125" style="1" bestFit="1" customWidth="1"/>
    <col min="21" max="16384" width="11.42578125" style="1"/>
  </cols>
  <sheetData>
    <row r="1" spans="1:20" ht="15.75" x14ac:dyDescent="0.25">
      <c r="A1" s="272" t="s">
        <v>24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T1" s="247" t="s">
        <v>218</v>
      </c>
    </row>
    <row r="2" spans="1:20" ht="15.75" x14ac:dyDescent="0.25">
      <c r="A2" s="272" t="s">
        <v>34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</row>
    <row r="3" spans="1:20" ht="15.75" x14ac:dyDescent="0.25">
      <c r="A3" s="274" t="s">
        <v>19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</row>
    <row r="4" spans="1:20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</row>
    <row r="5" spans="1:20" ht="15.75" thickBot="1" x14ac:dyDescent="0.3">
      <c r="A5" s="266" t="s">
        <v>35</v>
      </c>
      <c r="B5" s="267"/>
      <c r="C5" s="267"/>
      <c r="D5" s="267"/>
      <c r="E5" s="267"/>
      <c r="F5" s="267"/>
      <c r="G5" s="267"/>
      <c r="H5" s="268"/>
      <c r="I5" s="2"/>
      <c r="J5" s="266" t="s">
        <v>36</v>
      </c>
      <c r="K5" s="267"/>
      <c r="L5" s="267"/>
      <c r="M5" s="267"/>
      <c r="N5" s="267"/>
      <c r="O5" s="267"/>
      <c r="P5" s="267"/>
      <c r="Q5" s="267"/>
      <c r="R5" s="268"/>
    </row>
    <row r="6" spans="1:20" ht="38.25" x14ac:dyDescent="0.25">
      <c r="A6" s="74"/>
      <c r="B6" s="75">
        <v>2016</v>
      </c>
      <c r="C6" s="75">
        <f>+B6+1</f>
        <v>2017</v>
      </c>
      <c r="D6" s="75">
        <f t="shared" ref="D6:G6" si="0">+C6+1</f>
        <v>2018</v>
      </c>
      <c r="E6" s="75">
        <f t="shared" si="0"/>
        <v>2019</v>
      </c>
      <c r="F6" s="75">
        <f t="shared" si="0"/>
        <v>2020</v>
      </c>
      <c r="G6" s="76">
        <f t="shared" si="0"/>
        <v>2021</v>
      </c>
      <c r="H6" s="77" t="s">
        <v>16</v>
      </c>
      <c r="I6" s="2"/>
      <c r="J6" s="103"/>
      <c r="K6" s="102">
        <v>2016</v>
      </c>
      <c r="L6" s="102">
        <f>+K6+1</f>
        <v>2017</v>
      </c>
      <c r="M6" s="102">
        <f t="shared" ref="M6:P6" si="1">+L6+1</f>
        <v>2018</v>
      </c>
      <c r="N6" s="102">
        <f t="shared" si="1"/>
        <v>2019</v>
      </c>
      <c r="O6" s="104">
        <f t="shared" si="1"/>
        <v>2020</v>
      </c>
      <c r="P6" s="109">
        <f t="shared" si="1"/>
        <v>2021</v>
      </c>
      <c r="Q6" s="115" t="s">
        <v>16</v>
      </c>
      <c r="R6" s="112" t="s">
        <v>21</v>
      </c>
    </row>
    <row r="7" spans="1:20" x14ac:dyDescent="0.25">
      <c r="A7" s="78" t="s">
        <v>10</v>
      </c>
      <c r="B7" s="6">
        <f>+'[1]4.EXPORTACIONES POR ENVASE'!B316/10000</f>
        <v>12.922499999999999</v>
      </c>
      <c r="C7" s="6">
        <f>+'[1]4.EXPORTACIONES POR ENVASE'!B328/10000</f>
        <v>14.651899999999999</v>
      </c>
      <c r="D7" s="6">
        <f>+'[1]4.EXPORTACIONES POR ENVASE'!B340/10000</f>
        <v>13.6029</v>
      </c>
      <c r="E7" s="6">
        <f>+'[1]4.EXPORTACIONES POR ENVASE'!B352/10000</f>
        <v>14.1334</v>
      </c>
      <c r="F7" s="6">
        <f>+'[1]4.EXPORTACIONES POR ENVASE'!B364/10000</f>
        <v>14.162599999999999</v>
      </c>
      <c r="G7" s="73">
        <f>+'[1]4.EXPORTACIONES POR ENVASE'!B376/10000</f>
        <v>14.467599999999999</v>
      </c>
      <c r="H7" s="7">
        <f>+G7/F7-1</f>
        <v>2.1535593746910831E-2</v>
      </c>
      <c r="I7" s="2"/>
      <c r="J7" s="78" t="s">
        <v>10</v>
      </c>
      <c r="K7" s="6">
        <f>+SUM('[1]4.EXPORTACIONES POR ENVASE'!B305:B316)/10000</f>
        <v>196.161496</v>
      </c>
      <c r="L7" s="6">
        <f>+SUM(C7)+SUM(B8:B18)</f>
        <v>208.87951699999999</v>
      </c>
      <c r="M7" s="6">
        <f t="shared" ref="M7:P7" si="2">+SUM(D7)+SUM(C8:C18)</f>
        <v>190.9247</v>
      </c>
      <c r="N7" s="6">
        <f t="shared" si="2"/>
        <v>187.04910000000001</v>
      </c>
      <c r="O7" s="105">
        <f t="shared" si="2"/>
        <v>191.40580000000003</v>
      </c>
      <c r="P7" s="73">
        <f t="shared" si="2"/>
        <v>201.87489999999997</v>
      </c>
      <c r="Q7" s="116">
        <f>+P7/O7-1</f>
        <v>5.469583471347228E-2</v>
      </c>
      <c r="R7" s="7">
        <f>+POWER(P7/K7,0.2)-1</f>
        <v>5.7585006823523965E-3</v>
      </c>
    </row>
    <row r="8" spans="1:20" x14ac:dyDescent="0.25">
      <c r="A8" s="78" t="s">
        <v>11</v>
      </c>
      <c r="B8" s="6">
        <f>+'[1]4.EXPORTACIONES POR ENVASE'!B317/10000</f>
        <v>14.1342</v>
      </c>
      <c r="C8" s="6">
        <f>+'[1]4.EXPORTACIONES POR ENVASE'!B329/10000</f>
        <v>11.019600000000001</v>
      </c>
      <c r="D8" s="6">
        <f>+'[1]4.EXPORTACIONES POR ENVASE'!B341/10000</f>
        <v>12.247400000000001</v>
      </c>
      <c r="E8" s="6">
        <f>+'[1]4.EXPORTACIONES POR ENVASE'!B353/10000</f>
        <v>13.151999999999999</v>
      </c>
      <c r="F8" s="6">
        <f>+'[1]4.EXPORTACIONES POR ENVASE'!B365/10000</f>
        <v>13.0428</v>
      </c>
      <c r="G8" s="73">
        <f>+'[1]4.EXPORTACIONES POR ENVASE'!B377/10000</f>
        <v>15.652200000000001</v>
      </c>
      <c r="H8" s="7">
        <f t="shared" ref="H8:H12" si="3">+G8/F8-1</f>
        <v>0.20006440334897424</v>
      </c>
      <c r="I8" s="2"/>
      <c r="J8" s="78" t="s">
        <v>11</v>
      </c>
      <c r="K8" s="6">
        <f>+SUM('[1]4.EXPORTACIONES POR ENVASE'!B306:B317)/10000</f>
        <v>195.874099</v>
      </c>
      <c r="L8" s="6">
        <f>+SUM(C7:C8)+SUM(B9:B18)</f>
        <v>205.764917</v>
      </c>
      <c r="M8" s="6">
        <f t="shared" ref="M8:P8" si="4">+SUM(D7:D8)+SUM(C9:C18)</f>
        <v>192.1525</v>
      </c>
      <c r="N8" s="6">
        <f t="shared" si="4"/>
        <v>187.9537</v>
      </c>
      <c r="O8" s="105">
        <f t="shared" si="4"/>
        <v>191.29660000000001</v>
      </c>
      <c r="P8" s="73">
        <f t="shared" si="4"/>
        <v>204.48430000000002</v>
      </c>
      <c r="Q8" s="116">
        <f t="shared" ref="Q8:Q12" si="5">+P8/O8-1</f>
        <v>6.8938496554564965E-2</v>
      </c>
      <c r="R8" s="7">
        <f t="shared" ref="R8:R12" si="6">+POWER(P8/K8,0.2)-1</f>
        <v>8.6409390624273552E-3</v>
      </c>
    </row>
    <row r="9" spans="1:20" x14ac:dyDescent="0.25">
      <c r="A9" s="78" t="s">
        <v>0</v>
      </c>
      <c r="B9" s="6">
        <f>+'[1]4.EXPORTACIONES POR ENVASE'!B318/10000</f>
        <v>18.283200000000001</v>
      </c>
      <c r="C9" s="6">
        <f>+'[1]4.EXPORTACIONES POR ENVASE'!B330/10000</f>
        <v>16.345600000000001</v>
      </c>
      <c r="D9" s="6">
        <f>+'[1]4.EXPORTACIONES POR ENVASE'!B342/10000</f>
        <v>15.3653</v>
      </c>
      <c r="E9" s="6">
        <f>+'[1]4.EXPORTACIONES POR ENVASE'!B354/10000</f>
        <v>15.424200000000001</v>
      </c>
      <c r="F9" s="6">
        <f>+'[1]4.EXPORTACIONES POR ENVASE'!B366/10000</f>
        <v>14.236599999999999</v>
      </c>
      <c r="G9" s="73">
        <f>+'[1]4.EXPORTACIONES POR ENVASE'!B378/10000</f>
        <v>19.030799999999999</v>
      </c>
      <c r="H9" s="7">
        <f t="shared" si="3"/>
        <v>0.33675175252518152</v>
      </c>
      <c r="I9" s="2"/>
      <c r="J9" s="78" t="s">
        <v>0</v>
      </c>
      <c r="K9" s="6">
        <f>+SUM('[1]4.EXPORTACIONES POR ENVASE'!B307:B318)/10000</f>
        <v>196.72993699999998</v>
      </c>
      <c r="L9" s="6">
        <f>+SUM(C7:C9)+SUM(B10:B18)</f>
        <v>203.82731699999999</v>
      </c>
      <c r="M9" s="6">
        <f t="shared" ref="M9:P9" si="7">+SUM(D7:D9)+SUM(C10:C18)</f>
        <v>191.17219999999998</v>
      </c>
      <c r="N9" s="6">
        <f t="shared" si="7"/>
        <v>188.01259999999999</v>
      </c>
      <c r="O9" s="105">
        <f t="shared" si="7"/>
        <v>190.10899999999998</v>
      </c>
      <c r="P9" s="73">
        <f t="shared" si="7"/>
        <v>209.27850000000001</v>
      </c>
      <c r="Q9" s="116">
        <f t="shared" si="5"/>
        <v>0.10083425824132486</v>
      </c>
      <c r="R9" s="7">
        <f t="shared" si="6"/>
        <v>1.2443583202136566E-2</v>
      </c>
    </row>
    <row r="10" spans="1:20" x14ac:dyDescent="0.25">
      <c r="A10" s="78" t="s">
        <v>1</v>
      </c>
      <c r="B10" s="6">
        <f>+'[1]4.EXPORTACIONES POR ENVASE'!B319/10000</f>
        <v>18.42886</v>
      </c>
      <c r="C10" s="6">
        <f>+'[1]4.EXPORTACIONES POR ENVASE'!B331/10000</f>
        <v>15.791399999999999</v>
      </c>
      <c r="D10" s="6">
        <f>+'[1]4.EXPORTACIONES POR ENVASE'!B343/10000</f>
        <v>14.3178</v>
      </c>
      <c r="E10" s="6">
        <f>+'[1]4.EXPORTACIONES POR ENVASE'!B355/10000</f>
        <v>16.73</v>
      </c>
      <c r="F10" s="6">
        <f>+'[1]4.EXPORTACIONES POR ENVASE'!B367/10000</f>
        <v>17.7303</v>
      </c>
      <c r="G10" s="73">
        <f>+'[1]4.EXPORTACIONES POR ENVASE'!B379/10000</f>
        <v>17.587499999999999</v>
      </c>
      <c r="H10" s="7">
        <f t="shared" si="3"/>
        <v>-8.0540092384224771E-3</v>
      </c>
      <c r="I10" s="2"/>
      <c r="J10" s="78" t="s">
        <v>1</v>
      </c>
      <c r="K10" s="6">
        <f>+SUM('[1]4.EXPORTACIONES POR ENVASE'!B308:B319)/10000</f>
        <v>197.26620199999999</v>
      </c>
      <c r="L10" s="6">
        <f>+SUM(C7:C10)+SUM(B11:B18)</f>
        <v>201.18985700000002</v>
      </c>
      <c r="M10" s="6">
        <f t="shared" ref="M10:P10" si="8">+SUM(D7:D10)+SUM(C11:C18)</f>
        <v>189.6986</v>
      </c>
      <c r="N10" s="6">
        <f t="shared" si="8"/>
        <v>190.4248</v>
      </c>
      <c r="O10" s="105">
        <f t="shared" si="8"/>
        <v>191.10929999999996</v>
      </c>
      <c r="P10" s="73">
        <f t="shared" si="8"/>
        <v>209.13570000000001</v>
      </c>
      <c r="Q10" s="116">
        <f t="shared" si="5"/>
        <v>9.4325079941164791E-2</v>
      </c>
      <c r="R10" s="7">
        <f t="shared" si="6"/>
        <v>1.1754391799768671E-2</v>
      </c>
    </row>
    <row r="11" spans="1:20" x14ac:dyDescent="0.25">
      <c r="A11" s="78" t="s">
        <v>2</v>
      </c>
      <c r="B11" s="6">
        <f>+'[1]4.EXPORTACIONES POR ENVASE'!B320/10000</f>
        <v>18.728999999999999</v>
      </c>
      <c r="C11" s="6">
        <f>+'[1]4.EXPORTACIONES POR ENVASE'!B332/10000</f>
        <v>16.462399999999999</v>
      </c>
      <c r="D11" s="6">
        <f>+'[1]4.EXPORTACIONES POR ENVASE'!B344/10000</f>
        <v>15.8309</v>
      </c>
      <c r="E11" s="6">
        <f>+'[1]4.EXPORTACIONES POR ENVASE'!B356/10000</f>
        <v>18.068899999999999</v>
      </c>
      <c r="F11" s="6">
        <f>+'[1]4.EXPORTACIONES POR ENVASE'!B368/10000</f>
        <v>17.876999999999999</v>
      </c>
      <c r="G11" s="73">
        <f>+'[1]4.EXPORTACIONES POR ENVASE'!B380/10000</f>
        <v>18.7332</v>
      </c>
      <c r="H11" s="7">
        <f t="shared" si="3"/>
        <v>4.7893941936566709E-2</v>
      </c>
      <c r="I11" s="2"/>
      <c r="J11" s="78" t="s">
        <v>2</v>
      </c>
      <c r="K11" s="6">
        <f>+SUM('[1]4.EXPORTACIONES POR ENVASE'!B309:B320)/10000</f>
        <v>200.31826100000001</v>
      </c>
      <c r="L11" s="6">
        <f>+SUM(C7:C11)+SUM(B12:B18)</f>
        <v>198.92325699999998</v>
      </c>
      <c r="M11" s="6">
        <f t="shared" ref="M11:P11" si="9">+SUM(D7:D11)+SUM(C12:C18)</f>
        <v>189.06710000000001</v>
      </c>
      <c r="N11" s="6">
        <f t="shared" si="9"/>
        <v>192.6628</v>
      </c>
      <c r="O11" s="105">
        <f t="shared" si="9"/>
        <v>190.91739999999999</v>
      </c>
      <c r="P11" s="73">
        <f t="shared" si="9"/>
        <v>209.99190000000002</v>
      </c>
      <c r="Q11" s="116">
        <f t="shared" si="5"/>
        <v>9.99096991683317E-2</v>
      </c>
      <c r="R11" s="7">
        <f t="shared" si="6"/>
        <v>9.4769347890439892E-3</v>
      </c>
    </row>
    <row r="12" spans="1:20" x14ac:dyDescent="0.25">
      <c r="A12" s="78" t="s">
        <v>3</v>
      </c>
      <c r="B12" s="6">
        <f>+'[1]4.EXPORTACIONES POR ENVASE'!B321/10000</f>
        <v>15.754957000000001</v>
      </c>
      <c r="C12" s="6">
        <f>+'[1]4.EXPORTACIONES POR ENVASE'!B333/10000</f>
        <v>17.805900000000001</v>
      </c>
      <c r="D12" s="6">
        <f>+'[1]4.EXPORTACIONES POR ENVASE'!B345/10000</f>
        <v>15.2623</v>
      </c>
      <c r="E12" s="6">
        <f>+'[1]4.EXPORTACIONES POR ENVASE'!B357/10000</f>
        <v>14.8011</v>
      </c>
      <c r="F12" s="6">
        <f>+'[1]4.EXPORTACIONES POR ENVASE'!B369/10000</f>
        <v>17.348600000000001</v>
      </c>
      <c r="G12" s="73">
        <f>+'[1]4.EXPORTACIONES POR ENVASE'!B381/10000</f>
        <v>20.895499999999998</v>
      </c>
      <c r="H12" s="7">
        <f t="shared" si="3"/>
        <v>0.20444877396446959</v>
      </c>
      <c r="I12" s="2"/>
      <c r="J12" s="78" t="s">
        <v>3</v>
      </c>
      <c r="K12" s="6">
        <f>+SUM('[1]4.EXPORTACIONES POR ENVASE'!B310:B321)/10000</f>
        <v>196.99139000000002</v>
      </c>
      <c r="L12" s="6">
        <f>+SUM(C7:C12)+SUM(B13:B18)</f>
        <v>200.9742</v>
      </c>
      <c r="M12" s="6">
        <f t="shared" ref="M12:P12" si="10">+SUM(D7:D12)+SUM(C13:C18)</f>
        <v>186.52350000000001</v>
      </c>
      <c r="N12" s="6">
        <f t="shared" si="10"/>
        <v>192.20160000000001</v>
      </c>
      <c r="O12" s="105">
        <f t="shared" si="10"/>
        <v>193.4649</v>
      </c>
      <c r="P12" s="73">
        <f t="shared" si="10"/>
        <v>213.53880000000001</v>
      </c>
      <c r="Q12" s="116">
        <f t="shared" si="5"/>
        <v>0.10375990683581371</v>
      </c>
      <c r="R12" s="7">
        <f t="shared" si="6"/>
        <v>1.6262523850258948E-2</v>
      </c>
    </row>
    <row r="13" spans="1:20" x14ac:dyDescent="0.25">
      <c r="A13" s="78" t="s">
        <v>4</v>
      </c>
      <c r="B13" s="6">
        <f>+'[1]4.EXPORTACIONES POR ENVASE'!B322/10000</f>
        <v>15.766299999999999</v>
      </c>
      <c r="C13" s="6">
        <f>+'[1]4.EXPORTACIONES POR ENVASE'!B334/10000</f>
        <v>16.665900000000001</v>
      </c>
      <c r="D13" s="6">
        <f>+'[1]4.EXPORTACIONES POR ENVASE'!B346/10000</f>
        <v>18.724399999999999</v>
      </c>
      <c r="E13" s="6">
        <f>+'[1]4.EXPORTACIONES POR ENVASE'!B358/10000</f>
        <v>16.348600000000001</v>
      </c>
      <c r="F13" s="6">
        <f>+'[1]4.EXPORTACIONES POR ENVASE'!B370/10000</f>
        <v>19.435400000000001</v>
      </c>
      <c r="G13" s="73">
        <f>+'[1]4.EXPORTACIONES POR ENVASE'!B382/10000</f>
        <v>19.3523</v>
      </c>
      <c r="H13" s="7">
        <f t="shared" ref="H13" si="11">+G13/F13-1</f>
        <v>-4.2757030984699185E-3</v>
      </c>
      <c r="I13" s="2"/>
      <c r="J13" s="78" t="s">
        <v>4</v>
      </c>
      <c r="K13" s="6">
        <f>+SUM('[1]4.EXPORTACIONES POR ENVASE'!B311:B322)/10000</f>
        <v>196.04233000000002</v>
      </c>
      <c r="L13" s="6">
        <f>+SUM(C7:C13)+SUM(B14:B18)</f>
        <v>201.87379999999999</v>
      </c>
      <c r="M13" s="6">
        <f t="shared" ref="M13:P13" si="12">+SUM(D7:D13)+SUM(C14:C18)</f>
        <v>188.58199999999999</v>
      </c>
      <c r="N13" s="6">
        <f t="shared" si="12"/>
        <v>189.82580000000002</v>
      </c>
      <c r="O13" s="105">
        <f t="shared" si="12"/>
        <v>196.55169999999998</v>
      </c>
      <c r="P13" s="73">
        <f t="shared" si="12"/>
        <v>213.45569999999998</v>
      </c>
      <c r="Q13" s="116">
        <f t="shared" ref="Q13" si="13">+P13/O13-1</f>
        <v>8.6002817579293289E-2</v>
      </c>
      <c r="R13" s="7">
        <f t="shared" ref="R13" si="14">+POWER(P13/K13,0.2)-1</f>
        <v>1.7165403350893227E-2</v>
      </c>
    </row>
    <row r="14" spans="1:20" x14ac:dyDescent="0.25">
      <c r="A14" s="78" t="s">
        <v>5</v>
      </c>
      <c r="B14" s="6">
        <f>+'[1]4.EXPORTACIONES POR ENVASE'!B323/10000</f>
        <v>23.944400000000002</v>
      </c>
      <c r="C14" s="6">
        <f>+'[1]4.EXPORTACIONES POR ENVASE'!B335/10000</f>
        <v>20.975200000000001</v>
      </c>
      <c r="D14" s="6">
        <f>+'[1]4.EXPORTACIONES POR ENVASE'!B347/10000</f>
        <v>20.084700000000002</v>
      </c>
      <c r="E14" s="6">
        <f>+'[1]4.EXPORTACIONES POR ENVASE'!B359/10000</f>
        <v>19.145299999999999</v>
      </c>
      <c r="F14" s="6">
        <f>+'[1]4.EXPORTACIONES POR ENVASE'!B371/10000</f>
        <v>18.5198</v>
      </c>
      <c r="G14" s="73">
        <f>+'[1]4.EXPORTACIONES POR ENVASE'!B383/10000</f>
        <v>20.999500000000001</v>
      </c>
      <c r="H14" s="7">
        <f t="shared" ref="H14" si="15">+G14/F14-1</f>
        <v>0.13389453449821276</v>
      </c>
      <c r="I14" s="2"/>
      <c r="J14" s="78" t="s">
        <v>5</v>
      </c>
      <c r="K14" s="6">
        <f>+SUM('[1]4.EXPORTACIONES POR ENVASE'!B312:B323)/10000</f>
        <v>202.171232</v>
      </c>
      <c r="L14" s="6">
        <f>+SUM(C7:C14)+SUM(B15:B18)</f>
        <v>198.90459999999999</v>
      </c>
      <c r="M14" s="6">
        <f t="shared" ref="M14:P14" si="16">+SUM(D7:D14)+SUM(C15:C18)</f>
        <v>187.69150000000002</v>
      </c>
      <c r="N14" s="6">
        <f t="shared" si="16"/>
        <v>188.88640000000004</v>
      </c>
      <c r="O14" s="105">
        <f t="shared" si="16"/>
        <v>195.92619999999999</v>
      </c>
      <c r="P14" s="73">
        <f t="shared" si="16"/>
        <v>215.93540000000002</v>
      </c>
      <c r="Q14" s="116">
        <f t="shared" ref="Q14" si="17">+P14/O14-1</f>
        <v>0.10212620874594625</v>
      </c>
      <c r="R14" s="7">
        <f t="shared" ref="R14" si="18">+POWER(P14/K14,0.2)-1</f>
        <v>1.325999773804476E-2</v>
      </c>
    </row>
    <row r="15" spans="1:20" x14ac:dyDescent="0.25">
      <c r="A15" s="78" t="s">
        <v>6</v>
      </c>
      <c r="B15" s="6">
        <f>+'[1]4.EXPORTACIONES POR ENVASE'!B324/10000</f>
        <v>18.398</v>
      </c>
      <c r="C15" s="6">
        <f>+'[1]4.EXPORTACIONES POR ENVASE'!B336/10000</f>
        <v>15.401400000000001</v>
      </c>
      <c r="D15" s="6">
        <f>+'[1]4.EXPORTACIONES POR ENVASE'!B348/10000</f>
        <v>13.5037</v>
      </c>
      <c r="E15" s="6">
        <f>+'[1]4.EXPORTACIONES POR ENVASE'!B360/10000</f>
        <v>14.9513</v>
      </c>
      <c r="F15" s="6">
        <f>+'[1]4.EXPORTACIONES POR ENVASE'!B372/10000</f>
        <v>19.797999999999998</v>
      </c>
      <c r="G15" s="73"/>
      <c r="H15" s="8"/>
      <c r="I15" s="2"/>
      <c r="J15" s="78" t="s">
        <v>6</v>
      </c>
      <c r="K15" s="6">
        <f>+SUM('[1]4.EXPORTACIONES POR ENVASE'!B313:B324)/10000</f>
        <v>202.838088</v>
      </c>
      <c r="L15" s="6">
        <f>+SUM(C7:C15)+SUM(B16:B18)</f>
        <v>195.90799999999999</v>
      </c>
      <c r="M15" s="6">
        <f t="shared" ref="M15:O15" si="19">+SUM(D7:D15)+SUM(C16:C18)</f>
        <v>185.7938</v>
      </c>
      <c r="N15" s="6">
        <f t="shared" si="19"/>
        <v>190.334</v>
      </c>
      <c r="O15" s="105">
        <f t="shared" si="19"/>
        <v>200.77289999999999</v>
      </c>
      <c r="P15" s="73"/>
      <c r="Q15" s="117"/>
      <c r="R15" s="8"/>
    </row>
    <row r="16" spans="1:20" x14ac:dyDescent="0.25">
      <c r="A16" s="78" t="s">
        <v>7</v>
      </c>
      <c r="B16" s="6">
        <f>+'[1]4.EXPORTACIONES POR ENVASE'!B325/10000</f>
        <v>18.471399999999999</v>
      </c>
      <c r="C16" s="6">
        <f>+'[1]4.EXPORTACIONES POR ENVASE'!B337/10000</f>
        <v>17.101199999999999</v>
      </c>
      <c r="D16" s="6">
        <f>+'[1]4.EXPORTACIONES POR ENVASE'!B349/10000</f>
        <v>17.113900000000001</v>
      </c>
      <c r="E16" s="6">
        <f>+'[1]4.EXPORTACIONES POR ENVASE'!B361/10000</f>
        <v>18.5748</v>
      </c>
      <c r="F16" s="6">
        <f>+'[1]4.EXPORTACIONES POR ENVASE'!B373/10000</f>
        <v>18.494</v>
      </c>
      <c r="G16" s="73"/>
      <c r="H16" s="8"/>
      <c r="I16" s="2"/>
      <c r="J16" s="78" t="s">
        <v>7</v>
      </c>
      <c r="K16" s="6">
        <f>+SUM('[1]4.EXPORTACIONES POR ENVASE'!B314:B325)/10000</f>
        <v>203.99690900000002</v>
      </c>
      <c r="L16" s="6">
        <f>+SUM(C7:C16)+SUM(B17:B18)</f>
        <v>194.5378</v>
      </c>
      <c r="M16" s="6">
        <f t="shared" ref="M16:O16" si="20">+SUM(D7:D16)+SUM(C17:C18)</f>
        <v>185.8065</v>
      </c>
      <c r="N16" s="6">
        <f t="shared" si="20"/>
        <v>191.79490000000004</v>
      </c>
      <c r="O16" s="105">
        <f t="shared" si="20"/>
        <v>200.69209999999998</v>
      </c>
      <c r="P16" s="73"/>
      <c r="Q16" s="117"/>
      <c r="R16" s="8"/>
    </row>
    <row r="17" spans="1:18" x14ac:dyDescent="0.25">
      <c r="A17" s="78" t="s">
        <v>8</v>
      </c>
      <c r="B17" s="6">
        <f>+'[1]4.EXPORTACIONES POR ENVASE'!B326/10000</f>
        <v>15.7019</v>
      </c>
      <c r="C17" s="6">
        <f>+'[1]4.EXPORTACIONES POR ENVASE'!B338/10000</f>
        <v>15.159800000000001</v>
      </c>
      <c r="D17" s="6">
        <f>+'[1]4.EXPORTACIONES POR ENVASE'!B350/10000</f>
        <v>15.925000000000001</v>
      </c>
      <c r="E17" s="6">
        <f>+'[1]4.EXPORTACIONES POR ENVASE'!B362/10000</f>
        <v>15.5062</v>
      </c>
      <c r="F17" s="6">
        <f>+'[1]4.EXPORTACIONES POR ENVASE'!B374/10000</f>
        <v>16.5425</v>
      </c>
      <c r="G17" s="73"/>
      <c r="H17" s="8"/>
      <c r="I17" s="2"/>
      <c r="J17" s="78" t="s">
        <v>8</v>
      </c>
      <c r="K17" s="6">
        <f>+SUM('[1]4.EXPORTACIONES POR ENVASE'!B315:B326)/10000</f>
        <v>205.27591199999998</v>
      </c>
      <c r="L17" s="6">
        <f>+SUM(C7:C17)+SUM(B18)</f>
        <v>193.99569999999997</v>
      </c>
      <c r="M17" s="6">
        <f t="shared" ref="M17:O17" si="21">+SUM(D7:D17)+SUM(C18)</f>
        <v>186.57170000000002</v>
      </c>
      <c r="N17" s="6">
        <f t="shared" si="21"/>
        <v>191.37610000000004</v>
      </c>
      <c r="O17" s="105">
        <f t="shared" si="21"/>
        <v>201.72839999999997</v>
      </c>
      <c r="P17" s="73"/>
      <c r="Q17" s="117"/>
      <c r="R17" s="8"/>
    </row>
    <row r="18" spans="1:18" x14ac:dyDescent="0.25">
      <c r="A18" s="78" t="s">
        <v>9</v>
      </c>
      <c r="B18" s="6">
        <f>+'[1]4.EXPORTACIONES POR ENVASE'!B327/10000</f>
        <v>16.615400000000001</v>
      </c>
      <c r="C18" s="6">
        <f>+'[1]4.EXPORTACIONES POR ENVASE'!B339/10000</f>
        <v>14.593400000000001</v>
      </c>
      <c r="D18" s="6">
        <f>+'[1]4.EXPORTACIONES POR ENVASE'!B351/10000</f>
        <v>14.5403</v>
      </c>
      <c r="E18" s="6">
        <f>+'[1]4.EXPORTACIONES POR ENVASE'!B363/10000</f>
        <v>14.540800000000001</v>
      </c>
      <c r="F18" s="6">
        <f>+'[1]4.EXPORTACIONES POR ENVASE'!B375/10000</f>
        <v>14.382300000000001</v>
      </c>
      <c r="G18" s="73"/>
      <c r="H18" s="8"/>
      <c r="I18" s="2"/>
      <c r="J18" s="78" t="s">
        <v>9</v>
      </c>
      <c r="K18" s="6">
        <f>+SUM('[1]4.EXPORTACIONES POR ENVASE'!B316:B327)/10000</f>
        <v>207.15011699999999</v>
      </c>
      <c r="L18" s="6">
        <f>+SUM(C7:C18)</f>
        <v>191.97369999999998</v>
      </c>
      <c r="M18" s="6">
        <f t="shared" ref="M18:O18" si="22">+SUM(D7:D18)</f>
        <v>186.51860000000002</v>
      </c>
      <c r="N18" s="6">
        <f t="shared" si="22"/>
        <v>191.37660000000002</v>
      </c>
      <c r="O18" s="105">
        <f t="shared" si="22"/>
        <v>201.56989999999996</v>
      </c>
      <c r="P18" s="73"/>
      <c r="Q18" s="117"/>
      <c r="R18" s="8"/>
    </row>
    <row r="19" spans="1:18" ht="25.5" x14ac:dyDescent="0.25">
      <c r="A19" s="89" t="s">
        <v>13</v>
      </c>
      <c r="B19" s="90">
        <f>SUM(B7:B18)</f>
        <v>207.15011699999997</v>
      </c>
      <c r="C19" s="90">
        <f t="shared" ref="C19:F19" si="23">SUM(C7:C18)</f>
        <v>191.97369999999998</v>
      </c>
      <c r="D19" s="90">
        <f t="shared" si="23"/>
        <v>186.51860000000002</v>
      </c>
      <c r="E19" s="90">
        <f t="shared" si="23"/>
        <v>191.37660000000002</v>
      </c>
      <c r="F19" s="90">
        <f t="shared" si="23"/>
        <v>201.56989999999996</v>
      </c>
      <c r="G19" s="91"/>
      <c r="H19" s="92"/>
      <c r="I19" s="3"/>
      <c r="J19" s="79" t="s">
        <v>14</v>
      </c>
      <c r="K19" s="82">
        <f t="shared" ref="K19" si="24">+AVERAGE(K7:K18)</f>
        <v>200.06799775000002</v>
      </c>
      <c r="L19" s="82">
        <f>+AVERAGE(L7:L18)</f>
        <v>199.72938875</v>
      </c>
      <c r="M19" s="82">
        <f t="shared" ref="M19:P19" si="25">+AVERAGE(M7:M18)</f>
        <v>188.37522499999997</v>
      </c>
      <c r="N19" s="82">
        <f t="shared" si="25"/>
        <v>190.15820000000005</v>
      </c>
      <c r="O19" s="106">
        <f t="shared" si="25"/>
        <v>195.46201666666664</v>
      </c>
      <c r="P19" s="83">
        <f t="shared" si="25"/>
        <v>209.71190000000001</v>
      </c>
      <c r="Q19" s="118">
        <f t="shared" ref="Q19" si="26">+P19/O19-1</f>
        <v>7.2903593119242993E-2</v>
      </c>
      <c r="R19" s="113">
        <f t="shared" ref="R19" si="27">+POWER(P19/K19,0.2)-1</f>
        <v>9.4599423536212424E-3</v>
      </c>
    </row>
    <row r="20" spans="1:18" ht="25.5" x14ac:dyDescent="0.25">
      <c r="A20" s="93" t="s">
        <v>15</v>
      </c>
      <c r="B20" s="94">
        <f>+B19/B$55</f>
        <v>0.79732120318830846</v>
      </c>
      <c r="C20" s="94">
        <f>+C19/C$55</f>
        <v>0.85985875780865417</v>
      </c>
      <c r="D20" s="94">
        <f>+D19/D$55</f>
        <v>0.67736936700062089</v>
      </c>
      <c r="E20" s="94">
        <f>+E19/E$55</f>
        <v>0.61268980018875974</v>
      </c>
      <c r="F20" s="94">
        <f>+F19/F$55</f>
        <v>0.51047219397801025</v>
      </c>
      <c r="G20" s="95"/>
      <c r="H20" s="96"/>
      <c r="I20" s="3"/>
      <c r="J20" s="80" t="s">
        <v>15</v>
      </c>
      <c r="K20" s="84">
        <f t="shared" ref="K20:P20" si="28">+K19/K$55</f>
        <v>0.77908673141007179</v>
      </c>
      <c r="L20" s="84">
        <f t="shared" si="28"/>
        <v>0.83194539708175452</v>
      </c>
      <c r="M20" s="84">
        <f t="shared" si="28"/>
        <v>0.7937989504378582</v>
      </c>
      <c r="N20" s="84">
        <f t="shared" si="28"/>
        <v>0.63430349860640234</v>
      </c>
      <c r="O20" s="107">
        <f t="shared" si="28"/>
        <v>0.51607133113311321</v>
      </c>
      <c r="P20" s="110">
        <f t="shared" si="28"/>
        <v>0.58264118809549903</v>
      </c>
      <c r="Q20" s="110"/>
      <c r="R20" s="114"/>
    </row>
    <row r="21" spans="1:18" ht="26.25" thickBot="1" x14ac:dyDescent="0.3">
      <c r="A21" s="97" t="s">
        <v>12</v>
      </c>
      <c r="B21" s="98"/>
      <c r="C21" s="99">
        <f>+C19/B19-1</f>
        <v>-7.3262893691727893E-2</v>
      </c>
      <c r="D21" s="99">
        <f t="shared" ref="D21:F21" si="29">+D19/C19-1</f>
        <v>-2.8415871549071325E-2</v>
      </c>
      <c r="E21" s="99">
        <f t="shared" si="29"/>
        <v>2.6045659789425857E-2</v>
      </c>
      <c r="F21" s="99">
        <f t="shared" si="29"/>
        <v>5.3263042608134636E-2</v>
      </c>
      <c r="G21" s="100"/>
      <c r="H21" s="101"/>
      <c r="I21" s="2"/>
      <c r="J21" s="81" t="s">
        <v>12</v>
      </c>
      <c r="K21" s="85"/>
      <c r="L21" s="86">
        <f>+L19/K19-1</f>
        <v>-1.6924695793834044E-3</v>
      </c>
      <c r="M21" s="86">
        <f t="shared" ref="M21:P21" si="30">+M19/L19-1</f>
        <v>-5.6847736935759396E-2</v>
      </c>
      <c r="N21" s="86">
        <f t="shared" si="30"/>
        <v>9.4650185553863952E-3</v>
      </c>
      <c r="O21" s="108">
        <f t="shared" si="30"/>
        <v>2.7891601133511967E-2</v>
      </c>
      <c r="P21" s="111">
        <f t="shared" si="30"/>
        <v>7.2903593119242993E-2</v>
      </c>
      <c r="Q21" s="87"/>
      <c r="R21" s="88"/>
    </row>
    <row r="22" spans="1:18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</row>
    <row r="23" spans="1:18" ht="15.75" thickBot="1" x14ac:dyDescent="0.3">
      <c r="A23" s="266" t="s">
        <v>37</v>
      </c>
      <c r="B23" s="267"/>
      <c r="C23" s="267"/>
      <c r="D23" s="267"/>
      <c r="E23" s="267"/>
      <c r="F23" s="267"/>
      <c r="G23" s="267"/>
      <c r="H23" s="268"/>
      <c r="I23" s="2"/>
      <c r="J23" s="266" t="s">
        <v>38</v>
      </c>
      <c r="K23" s="267"/>
      <c r="L23" s="267"/>
      <c r="M23" s="267"/>
      <c r="N23" s="267"/>
      <c r="O23" s="267"/>
      <c r="P23" s="267"/>
      <c r="Q23" s="267"/>
      <c r="R23" s="268"/>
    </row>
    <row r="24" spans="1:18" ht="38.25" x14ac:dyDescent="0.25">
      <c r="A24" s="74"/>
      <c r="B24" s="75">
        <v>2016</v>
      </c>
      <c r="C24" s="75">
        <f>+B24+1</f>
        <v>2017</v>
      </c>
      <c r="D24" s="75">
        <f t="shared" ref="D24:G24" si="31">+C24+1</f>
        <v>2018</v>
      </c>
      <c r="E24" s="75">
        <f t="shared" si="31"/>
        <v>2019</v>
      </c>
      <c r="F24" s="75">
        <f t="shared" si="31"/>
        <v>2020</v>
      </c>
      <c r="G24" s="76">
        <f t="shared" si="31"/>
        <v>2021</v>
      </c>
      <c r="H24" s="77" t="s">
        <v>16</v>
      </c>
      <c r="I24" s="2"/>
      <c r="J24" s="103"/>
      <c r="K24" s="102">
        <v>2016</v>
      </c>
      <c r="L24" s="102">
        <f>+K24+1</f>
        <v>2017</v>
      </c>
      <c r="M24" s="102">
        <f t="shared" ref="M24:P24" si="32">+L24+1</f>
        <v>2018</v>
      </c>
      <c r="N24" s="102">
        <f t="shared" si="32"/>
        <v>2019</v>
      </c>
      <c r="O24" s="104">
        <f t="shared" si="32"/>
        <v>2020</v>
      </c>
      <c r="P24" s="109">
        <f t="shared" si="32"/>
        <v>2021</v>
      </c>
      <c r="Q24" s="115" t="s">
        <v>16</v>
      </c>
      <c r="R24" s="112" t="s">
        <v>21</v>
      </c>
    </row>
    <row r="25" spans="1:18" x14ac:dyDescent="0.25">
      <c r="A25" s="78" t="s">
        <v>10</v>
      </c>
      <c r="B25" s="6">
        <f>+'[1]4.EXPORTACIONES POR ENVASE'!C316/10000</f>
        <v>5.9383800000000004</v>
      </c>
      <c r="C25" s="6">
        <f>+'[1]4.EXPORTACIONES POR ENVASE'!C328/10000</f>
        <v>5.2961999999999998</v>
      </c>
      <c r="D25" s="6">
        <f>+'[1]4.EXPORTACIONES POR ENVASE'!C340/10000</f>
        <v>2.149</v>
      </c>
      <c r="E25" s="6">
        <f>+'[1]4.EXPORTACIONES POR ENVASE'!C352/10000</f>
        <v>12.4057</v>
      </c>
      <c r="F25" s="6">
        <f>+'[1]4.EXPORTACIONES POR ENVASE'!C364/10000</f>
        <v>29.1859</v>
      </c>
      <c r="G25" s="73">
        <f>+'[1]4.EXPORTACIONES POR ENVASE'!C376/10000</f>
        <v>8.7712000000000003</v>
      </c>
      <c r="H25" s="7">
        <f>+G25/F25-1</f>
        <v>-0.69947132005523216</v>
      </c>
      <c r="I25" s="2"/>
      <c r="J25" s="78" t="s">
        <v>10</v>
      </c>
      <c r="K25" s="6">
        <f>+SUM('[1]3.EXPORTACION POR TIPO'!C306:C317)/10000</f>
        <v>220.249706</v>
      </c>
      <c r="L25" s="6">
        <f>+SUM(C25)+SUM(B26:B36)</f>
        <v>52.015313999999996</v>
      </c>
      <c r="M25" s="6">
        <f t="shared" ref="M25:P25" si="33">+SUM(D25)+SUM(C26:C36)</f>
        <v>28.141000000000002</v>
      </c>
      <c r="N25" s="6">
        <f t="shared" si="33"/>
        <v>99.095399999999984</v>
      </c>
      <c r="O25" s="105">
        <f t="shared" si="33"/>
        <v>137.75839999999999</v>
      </c>
      <c r="P25" s="73">
        <f t="shared" si="33"/>
        <v>172.88490000000002</v>
      </c>
      <c r="Q25" s="116">
        <f>+P25/O25-1</f>
        <v>0.25498626581028838</v>
      </c>
      <c r="R25" s="7">
        <f>+POWER(P25/K25,0.2)-1</f>
        <v>-4.7273280861367728E-2</v>
      </c>
    </row>
    <row r="26" spans="1:18" x14ac:dyDescent="0.25">
      <c r="A26" s="78" t="s">
        <v>11</v>
      </c>
      <c r="B26" s="6">
        <f>+'[1]4.EXPORTACIONES POR ENVASE'!C317/10000</f>
        <v>5.6895059999999997</v>
      </c>
      <c r="C26" s="6">
        <f>+'[1]4.EXPORTACIONES POR ENVASE'!C329/10000</f>
        <v>2.3675000000000002</v>
      </c>
      <c r="D26" s="6">
        <f>+'[1]4.EXPORTACIONES POR ENVASE'!C341/10000</f>
        <v>2.6259999999999999</v>
      </c>
      <c r="E26" s="6">
        <f>+'[1]4.EXPORTACIONES POR ENVASE'!C353/10000</f>
        <v>7.1388999999999996</v>
      </c>
      <c r="F26" s="6">
        <f>+'[1]4.EXPORTACIONES POR ENVASE'!C365/10000</f>
        <v>28.630800000000001</v>
      </c>
      <c r="G26" s="73">
        <f>+'[1]4.EXPORTACIONES POR ENVASE'!C377/10000</f>
        <v>9.8102</v>
      </c>
      <c r="H26" s="7">
        <f t="shared" ref="H26:H30" si="34">+G26/F26-1</f>
        <v>-0.65735501627617809</v>
      </c>
      <c r="I26" s="2"/>
      <c r="J26" s="78" t="s">
        <v>11</v>
      </c>
      <c r="K26" s="6">
        <f>+SUM('[1]3.EXPORTACION POR TIPO'!C307:C318)/10000</f>
        <v>220.99981699999998</v>
      </c>
      <c r="L26" s="6">
        <f>+SUM(C25:C26)+SUM(B27:B36)</f>
        <v>48.693307999999995</v>
      </c>
      <c r="M26" s="6">
        <f t="shared" ref="M26:P26" si="35">+SUM(D25:D26)+SUM(C27:C36)</f>
        <v>28.399500000000003</v>
      </c>
      <c r="N26" s="6">
        <f t="shared" si="35"/>
        <v>103.60830000000001</v>
      </c>
      <c r="O26" s="105">
        <f t="shared" si="35"/>
        <v>159.25029999999998</v>
      </c>
      <c r="P26" s="73">
        <f t="shared" si="35"/>
        <v>154.0643</v>
      </c>
      <c r="Q26" s="116">
        <f t="shared" ref="Q26:Q30" si="36">+P26/O26-1</f>
        <v>-3.2565087789473424E-2</v>
      </c>
      <c r="R26" s="7">
        <f t="shared" ref="R26:R30" si="37">+POWER(P26/K26,0.2)-1</f>
        <v>-6.9616456180902286E-2</v>
      </c>
    </row>
    <row r="27" spans="1:18" x14ac:dyDescent="0.25">
      <c r="A27" s="78" t="s">
        <v>0</v>
      </c>
      <c r="B27" s="6">
        <f>+'[1]4.EXPORTACIONES POR ENVASE'!C318/10000</f>
        <v>3.9316</v>
      </c>
      <c r="C27" s="6">
        <f>+'[1]4.EXPORTACIONES POR ENVASE'!C330/10000</f>
        <v>1.841</v>
      </c>
      <c r="D27" s="6">
        <f>+'[1]4.EXPORTACIONES POR ENVASE'!C342/10000</f>
        <v>2.6890000000000001</v>
      </c>
      <c r="E27" s="6">
        <f>+'[1]4.EXPORTACIONES POR ENVASE'!C354/10000</f>
        <v>6.8131000000000004</v>
      </c>
      <c r="F27" s="6">
        <f>+'[1]4.EXPORTACIONES POR ENVASE'!C366/10000</f>
        <v>15.5174</v>
      </c>
      <c r="G27" s="73">
        <f>+'[1]4.EXPORTACIONES POR ENVASE'!C378/10000</f>
        <v>11.505100000000001</v>
      </c>
      <c r="H27" s="7">
        <f t="shared" si="34"/>
        <v>-0.25856780130691992</v>
      </c>
      <c r="I27" s="2"/>
      <c r="J27" s="78" t="s">
        <v>0</v>
      </c>
      <c r="K27" s="6">
        <f>+SUM('[1]3.EXPORTACION POR TIPO'!C308:C319)/10000</f>
        <v>218.70459499999998</v>
      </c>
      <c r="L27" s="6">
        <f>+SUM(C25:C27)+SUM(B28:B36)</f>
        <v>46.602707999999993</v>
      </c>
      <c r="M27" s="6">
        <f t="shared" ref="M27:P27" si="38">+SUM(D25:D27)+SUM(C28:C36)</f>
        <v>29.247500000000002</v>
      </c>
      <c r="N27" s="6">
        <f t="shared" si="38"/>
        <v>107.73239999999998</v>
      </c>
      <c r="O27" s="105">
        <f t="shared" si="38"/>
        <v>167.95459999999997</v>
      </c>
      <c r="P27" s="73">
        <f t="shared" si="38"/>
        <v>150.05199999999999</v>
      </c>
      <c r="Q27" s="116">
        <f t="shared" si="36"/>
        <v>-0.10659190043023525</v>
      </c>
      <c r="R27" s="7">
        <f t="shared" si="37"/>
        <v>-7.2579319151329313E-2</v>
      </c>
    </row>
    <row r="28" spans="1:18" x14ac:dyDescent="0.25">
      <c r="A28" s="78" t="s">
        <v>1</v>
      </c>
      <c r="B28" s="6">
        <f>+'[1]4.EXPORTACIONES POR ENVASE'!C319/10000</f>
        <v>4.1897699999999993</v>
      </c>
      <c r="C28" s="6">
        <f>+'[1]4.EXPORTACIONES POR ENVASE'!C331/10000</f>
        <v>1.7083999999999999</v>
      </c>
      <c r="D28" s="6">
        <f>+'[1]4.EXPORTACIONES POR ENVASE'!C343/10000</f>
        <v>3.9878</v>
      </c>
      <c r="E28" s="6">
        <f>+'[1]4.EXPORTACIONES POR ENVASE'!C355/10000</f>
        <v>5.8208000000000002</v>
      </c>
      <c r="F28" s="6">
        <f>+'[1]4.EXPORTACIONES POR ENVASE'!C367/10000</f>
        <v>12.5017</v>
      </c>
      <c r="G28" s="73">
        <f>+'[1]4.EXPORTACIONES POR ENVASE'!C379/10000</f>
        <v>13.821</v>
      </c>
      <c r="H28" s="7">
        <f t="shared" si="34"/>
        <v>0.10552964796787645</v>
      </c>
      <c r="I28" s="2"/>
      <c r="J28" s="78" t="s">
        <v>1</v>
      </c>
      <c r="K28" s="6">
        <f>+SUM('[1]3.EXPORTACION POR TIPO'!C309:C320)/10000</f>
        <v>215.811271</v>
      </c>
      <c r="L28" s="6">
        <f>+SUM(C25:C28)+SUM(B29:B36)</f>
        <v>44.121337999999994</v>
      </c>
      <c r="M28" s="6">
        <f t="shared" ref="M28:P28" si="39">+SUM(D25:D28)+SUM(C29:C36)</f>
        <v>31.526899999999998</v>
      </c>
      <c r="N28" s="6">
        <f t="shared" si="39"/>
        <v>109.5654</v>
      </c>
      <c r="O28" s="105">
        <f t="shared" si="39"/>
        <v>174.63549999999998</v>
      </c>
      <c r="P28" s="73">
        <f t="shared" si="39"/>
        <v>151.37130000000002</v>
      </c>
      <c r="Q28" s="116">
        <f t="shared" si="36"/>
        <v>-0.13321575510133943</v>
      </c>
      <c r="R28" s="7">
        <f t="shared" si="37"/>
        <v>-6.8476353890619901E-2</v>
      </c>
    </row>
    <row r="29" spans="1:18" x14ac:dyDescent="0.25">
      <c r="A29" s="78" t="s">
        <v>2</v>
      </c>
      <c r="B29" s="6">
        <f>+'[1]4.EXPORTACIONES POR ENVASE'!C320/10000</f>
        <v>4.6754199999999999</v>
      </c>
      <c r="C29" s="6">
        <f>+'[1]4.EXPORTACIONES POR ENVASE'!C332/10000</f>
        <v>1.571</v>
      </c>
      <c r="D29" s="6">
        <f>+'[1]4.EXPORTACIONES POR ENVASE'!C344/10000</f>
        <v>4.0774999999999997</v>
      </c>
      <c r="E29" s="6">
        <f>+'[1]4.EXPORTACIONES POR ENVASE'!C356/10000</f>
        <v>5.4877000000000002</v>
      </c>
      <c r="F29" s="6">
        <f>+'[1]4.EXPORTACIONES POR ENVASE'!C368/10000</f>
        <v>14.400700000000001</v>
      </c>
      <c r="G29" s="73">
        <f>+'[1]4.EXPORTACIONES POR ENVASE'!C380/10000</f>
        <v>12.145300000000001</v>
      </c>
      <c r="H29" s="7">
        <f t="shared" si="34"/>
        <v>-0.15661738665481539</v>
      </c>
      <c r="I29" s="2"/>
      <c r="J29" s="78" t="s">
        <v>2</v>
      </c>
      <c r="K29" s="6">
        <f>+SUM('[1]3.EXPORTACION POR TIPO'!C310:C321)/10000</f>
        <v>215.96569899999997</v>
      </c>
      <c r="L29" s="6">
        <f>+SUM(C25:C29)+SUM(B30:B36)</f>
        <v>41.016918000000004</v>
      </c>
      <c r="M29" s="6">
        <f t="shared" ref="M29:P29" si="40">+SUM(D25:D29)+SUM(C30:C36)</f>
        <v>34.0334</v>
      </c>
      <c r="N29" s="6">
        <f t="shared" si="40"/>
        <v>110.97560000000001</v>
      </c>
      <c r="O29" s="105">
        <f t="shared" si="40"/>
        <v>183.54849999999999</v>
      </c>
      <c r="P29" s="73">
        <f t="shared" si="40"/>
        <v>149.11589999999998</v>
      </c>
      <c r="Q29" s="116">
        <f t="shared" si="36"/>
        <v>-0.18759401466097525</v>
      </c>
      <c r="R29" s="7">
        <f t="shared" si="37"/>
        <v>-7.1401805427375065E-2</v>
      </c>
    </row>
    <row r="30" spans="1:18" x14ac:dyDescent="0.25">
      <c r="A30" s="78" t="s">
        <v>3</v>
      </c>
      <c r="B30" s="6">
        <f>+'[1]4.EXPORTACIONES POR ENVASE'!C321/10000</f>
        <v>3.8370000000000002</v>
      </c>
      <c r="C30" s="6">
        <f>+'[1]4.EXPORTACIONES POR ENVASE'!C333/10000</f>
        <v>2.8079999999999998</v>
      </c>
      <c r="D30" s="6">
        <f>+'[1]4.EXPORTACIONES POR ENVASE'!C345/10000</f>
        <v>2.0466000000000002</v>
      </c>
      <c r="E30" s="6">
        <f>+'[1]4.EXPORTACIONES POR ENVASE'!C357/10000</f>
        <v>6.6390000000000002</v>
      </c>
      <c r="F30" s="6">
        <f>+'[1]4.EXPORTACIONES POR ENVASE'!C369/10000</f>
        <v>11.9945</v>
      </c>
      <c r="G30" s="73">
        <f>+'[1]4.EXPORTACIONES POR ENVASE'!C381/10000</f>
        <v>10.536799999999999</v>
      </c>
      <c r="H30" s="7">
        <f t="shared" si="34"/>
        <v>-0.12153070157155366</v>
      </c>
      <c r="I30" s="2"/>
      <c r="J30" s="78" t="s">
        <v>3</v>
      </c>
      <c r="K30" s="6">
        <f>+SUM('[1]3.EXPORTACION POR TIPO'!C311:C322)/10000</f>
        <v>211.06281200000001</v>
      </c>
      <c r="L30" s="6">
        <f>+SUM(C25:C30)+SUM(B31:B36)</f>
        <v>39.987917999999993</v>
      </c>
      <c r="M30" s="6">
        <f t="shared" ref="M30:P30" si="41">+SUM(D25:D30)+SUM(C31:C36)</f>
        <v>33.272000000000006</v>
      </c>
      <c r="N30" s="6">
        <f t="shared" si="41"/>
        <v>115.56800000000001</v>
      </c>
      <c r="O30" s="105">
        <f t="shared" si="41"/>
        <v>188.904</v>
      </c>
      <c r="P30" s="73">
        <f t="shared" si="41"/>
        <v>147.65819999999997</v>
      </c>
      <c r="Q30" s="116">
        <f t="shared" si="36"/>
        <v>-0.21834265023504018</v>
      </c>
      <c r="R30" s="7">
        <f t="shared" si="37"/>
        <v>-6.8958220337834497E-2</v>
      </c>
    </row>
    <row r="31" spans="1:18" x14ac:dyDescent="0.25">
      <c r="A31" s="78" t="s">
        <v>4</v>
      </c>
      <c r="B31" s="6">
        <f>+'[1]4.EXPORTACIONES POR ENVASE'!C322/10000</f>
        <v>3.5724800000000001</v>
      </c>
      <c r="C31" s="6">
        <f>+'[1]4.EXPORTACIONES POR ENVASE'!C334/10000</f>
        <v>2.1475</v>
      </c>
      <c r="D31" s="6">
        <f>+'[1]4.EXPORTACIONES POR ENVASE'!C346/10000</f>
        <v>5.3518999999999997</v>
      </c>
      <c r="E31" s="6">
        <f>+'[1]4.EXPORTACIONES POR ENVASE'!C358/10000</f>
        <v>9.3078000000000003</v>
      </c>
      <c r="F31" s="6">
        <f>+'[1]4.EXPORTACIONES POR ENVASE'!C370/10000</f>
        <v>14.369899999999999</v>
      </c>
      <c r="G31" s="73">
        <f>+'[1]4.EXPORTACIONES POR ENVASE'!C382/10000</f>
        <v>8.2733000000000008</v>
      </c>
      <c r="H31" s="7">
        <f t="shared" ref="H31" si="42">+G31/F31-1</f>
        <v>-0.42426182506489252</v>
      </c>
      <c r="I31" s="2"/>
      <c r="J31" s="78" t="s">
        <v>4</v>
      </c>
      <c r="K31" s="6">
        <f>+SUM('[1]3.EXPORTACION POR TIPO'!C312:C323)/10000</f>
        <v>209.828587</v>
      </c>
      <c r="L31" s="6">
        <f>+SUM(C25:C31)+SUM(B32:B36)</f>
        <v>38.562938000000003</v>
      </c>
      <c r="M31" s="6">
        <f t="shared" ref="M31:P31" si="43">+SUM(D25:D31)+SUM(C32:C36)</f>
        <v>36.476399999999998</v>
      </c>
      <c r="N31" s="6">
        <f t="shared" si="43"/>
        <v>119.5239</v>
      </c>
      <c r="O31" s="105">
        <f t="shared" si="43"/>
        <v>193.96609999999998</v>
      </c>
      <c r="P31" s="73">
        <f t="shared" si="43"/>
        <v>141.5616</v>
      </c>
      <c r="Q31" s="116">
        <f t="shared" ref="Q31" si="44">+P31/O31-1</f>
        <v>-0.27017349938984181</v>
      </c>
      <c r="R31" s="7">
        <f t="shared" ref="R31" si="45">+POWER(P31/K31,0.2)-1</f>
        <v>-7.5693171879131937E-2</v>
      </c>
    </row>
    <row r="32" spans="1:18" x14ac:dyDescent="0.25">
      <c r="A32" s="78" t="s">
        <v>5</v>
      </c>
      <c r="B32" s="6">
        <f>+'[1]4.EXPORTACIONES POR ENVASE'!C323/10000</f>
        <v>4.8603379999999996</v>
      </c>
      <c r="C32" s="6">
        <f>+'[1]4.EXPORTACIONES POR ENVASE'!C335/10000</f>
        <v>3.1305000000000001</v>
      </c>
      <c r="D32" s="6">
        <f>+'[1]4.EXPORTACIONES POR ENVASE'!C347/10000</f>
        <v>15.9596</v>
      </c>
      <c r="E32" s="6">
        <f>+'[1]4.EXPORTACIONES POR ENVASE'!C359/10000</f>
        <v>11.2056</v>
      </c>
      <c r="F32" s="6">
        <f>+'[1]4.EXPORTACIONES POR ENVASE'!C371/10000</f>
        <v>14.314399999999999</v>
      </c>
      <c r="G32" s="73">
        <f>+'[1]4.EXPORTACIONES POR ENVASE'!C383/10000</f>
        <v>7.8148999999999997</v>
      </c>
      <c r="H32" s="7">
        <f t="shared" ref="H32" si="46">+G32/F32-1</f>
        <v>-0.45405326105180799</v>
      </c>
      <c r="I32" s="2"/>
      <c r="J32" s="78" t="s">
        <v>5</v>
      </c>
      <c r="K32" s="6">
        <f>+SUM('[1]3.EXPORTACION POR TIPO'!C313:C324)/10000</f>
        <v>215.70240499999997</v>
      </c>
      <c r="L32" s="6">
        <f>+SUM(C25:C32)+SUM(B33:B36)</f>
        <v>36.833100000000002</v>
      </c>
      <c r="M32" s="6">
        <f t="shared" ref="M32:P32" si="47">+SUM(D25:D32)+SUM(C33:C36)</f>
        <v>49.305500000000002</v>
      </c>
      <c r="N32" s="6">
        <f t="shared" si="47"/>
        <v>114.76990000000001</v>
      </c>
      <c r="O32" s="105">
        <f t="shared" si="47"/>
        <v>197.07490000000001</v>
      </c>
      <c r="P32" s="73">
        <f t="shared" si="47"/>
        <v>135.06209999999999</v>
      </c>
      <c r="Q32" s="116">
        <f t="shared" ref="Q32" si="48">+P32/O32-1</f>
        <v>-0.31466614977351259</v>
      </c>
      <c r="R32" s="7">
        <f t="shared" ref="R32" si="49">+POWER(P32/K32,0.2)-1</f>
        <v>-8.9383108213297979E-2</v>
      </c>
    </row>
    <row r="33" spans="1:18" x14ac:dyDescent="0.25">
      <c r="A33" s="78" t="s">
        <v>6</v>
      </c>
      <c r="B33" s="6">
        <f>+'[1]4.EXPORTACIONES POR ENVASE'!C324/10000</f>
        <v>3.4089999999999998</v>
      </c>
      <c r="C33" s="6">
        <f>+'[1]4.EXPORTACIONES POR ENVASE'!C336/10000</f>
        <v>2.7810000000000001</v>
      </c>
      <c r="D33" s="6">
        <f>+'[1]4.EXPORTACIONES POR ENVASE'!C348/10000</f>
        <v>18.888999999999999</v>
      </c>
      <c r="E33" s="6">
        <f>+'[1]4.EXPORTACIONES POR ENVASE'!C360/10000</f>
        <v>9.7518999999999991</v>
      </c>
      <c r="F33" s="6">
        <f>+'[1]4.EXPORTACIONES POR ENVASE'!C372/10000</f>
        <v>11.907500000000001</v>
      </c>
      <c r="G33" s="73"/>
      <c r="H33" s="8"/>
      <c r="I33" s="2"/>
      <c r="J33" s="78" t="s">
        <v>6</v>
      </c>
      <c r="K33" s="6">
        <f>+SUM('[1]3.EXPORTACION POR TIPO'!C314:C325)/10000</f>
        <v>215.18694300000001</v>
      </c>
      <c r="L33" s="6">
        <f>+SUM(C25:C33)+SUM(B34:B36)</f>
        <v>36.205100000000002</v>
      </c>
      <c r="M33" s="6">
        <f t="shared" ref="M33:O33" si="50">+SUM(D25:D33)+SUM(C34:C36)</f>
        <v>65.413499999999999</v>
      </c>
      <c r="N33" s="6">
        <f t="shared" si="50"/>
        <v>105.6328</v>
      </c>
      <c r="O33" s="105">
        <f t="shared" si="50"/>
        <v>199.23050000000001</v>
      </c>
      <c r="P33" s="73"/>
      <c r="Q33" s="117"/>
      <c r="R33" s="8"/>
    </row>
    <row r="34" spans="1:18" x14ac:dyDescent="0.25">
      <c r="A34" s="78" t="s">
        <v>7</v>
      </c>
      <c r="B34" s="6">
        <f>+'[1]4.EXPORTACIONES POR ENVASE'!C325/10000</f>
        <v>4.5541999999999998</v>
      </c>
      <c r="C34" s="6">
        <f>+'[1]4.EXPORTACIONES POR ENVASE'!C337/10000</f>
        <v>2.9323999999999999</v>
      </c>
      <c r="D34" s="6">
        <f>+'[1]4.EXPORTACIONES POR ENVASE'!C349/10000</f>
        <v>16.319400000000002</v>
      </c>
      <c r="E34" s="6">
        <f>+'[1]4.EXPORTACIONES POR ENVASE'!C361/10000</f>
        <v>12.7887</v>
      </c>
      <c r="F34" s="6">
        <f>+'[1]4.EXPORTACIONES POR ENVASE'!C373/10000</f>
        <v>13.320600000000001</v>
      </c>
      <c r="G34" s="73"/>
      <c r="H34" s="8"/>
      <c r="I34" s="2"/>
      <c r="J34" s="78" t="s">
        <v>7</v>
      </c>
      <c r="K34" s="6">
        <f>+SUM('[1]3.EXPORTACION POR TIPO'!C315:C326)/10000</f>
        <v>215.88718500000002</v>
      </c>
      <c r="L34" s="6">
        <f>+SUM(C25:C34)+SUM(B35:B36)</f>
        <v>34.583300000000001</v>
      </c>
      <c r="M34" s="6">
        <f t="shared" ref="M34:O34" si="51">+SUM(D25:D34)+SUM(C35:C36)</f>
        <v>78.8005</v>
      </c>
      <c r="N34" s="6">
        <f t="shared" si="51"/>
        <v>102.10210000000002</v>
      </c>
      <c r="O34" s="105">
        <f t="shared" si="51"/>
        <v>199.76240000000001</v>
      </c>
      <c r="P34" s="73"/>
      <c r="Q34" s="117"/>
      <c r="R34" s="8"/>
    </row>
    <row r="35" spans="1:18" x14ac:dyDescent="0.25">
      <c r="A35" s="78" t="s">
        <v>8</v>
      </c>
      <c r="B35" s="6">
        <f>+'[1]4.EXPORTACIONES POR ENVASE'!C326/10000</f>
        <v>2.5709</v>
      </c>
      <c r="C35" s="6">
        <f>+'[1]4.EXPORTACIONES POR ENVASE'!C338/10000</f>
        <v>2.2262</v>
      </c>
      <c r="D35" s="6">
        <f>+'[1]4.EXPORTACIONES POR ENVASE'!C350/10000</f>
        <v>7.1699000000000002</v>
      </c>
      <c r="E35" s="6">
        <f>+'[1]4.EXPORTACIONES POR ENVASE'!C362/10000</f>
        <v>11.104100000000001</v>
      </c>
      <c r="F35" s="6">
        <f>+'[1]4.EXPORTACIONES POR ENVASE'!C374/10000</f>
        <v>15.412699999999999</v>
      </c>
      <c r="G35" s="73"/>
      <c r="H35" s="8"/>
      <c r="I35" s="2"/>
      <c r="J35" s="78" t="s">
        <v>8</v>
      </c>
      <c r="K35" s="6">
        <f>+SUM('[1]3.EXPORTACION POR TIPO'!C316:C327)/10000</f>
        <v>215.86893200000003</v>
      </c>
      <c r="L35" s="6">
        <f>+SUM(C25:C35)+SUM(B36)</f>
        <v>34.238599999999998</v>
      </c>
      <c r="M35" s="6">
        <f t="shared" ref="M35:O35" si="52">+SUM(D25:D35)+SUM(C36)</f>
        <v>83.744199999999992</v>
      </c>
      <c r="N35" s="6">
        <f t="shared" si="52"/>
        <v>106.03630000000001</v>
      </c>
      <c r="O35" s="105">
        <f t="shared" si="52"/>
        <v>204.07100000000003</v>
      </c>
      <c r="P35" s="73"/>
      <c r="Q35" s="117"/>
      <c r="R35" s="8"/>
    </row>
    <row r="36" spans="1:18" x14ac:dyDescent="0.25">
      <c r="A36" s="78" t="s">
        <v>9</v>
      </c>
      <c r="B36" s="6">
        <f>+'[1]4.EXPORTACIONES POR ENVASE'!C327/10000</f>
        <v>5.4288999999999996</v>
      </c>
      <c r="C36" s="6">
        <f>+'[1]4.EXPORTACIONES POR ENVASE'!C339/10000</f>
        <v>2.4784999999999999</v>
      </c>
      <c r="D36" s="6">
        <f>+'[1]4.EXPORTACIONES POR ENVASE'!C351/10000</f>
        <v>7.5730000000000004</v>
      </c>
      <c r="E36" s="6">
        <f>+'[1]4.EXPORTACIONES POR ENVASE'!C363/10000</f>
        <v>22.514900000000001</v>
      </c>
      <c r="F36" s="6">
        <f>+'[1]4.EXPORTACIONES POR ENVASE'!C375/10000</f>
        <v>11.743499999999999</v>
      </c>
      <c r="G36" s="73"/>
      <c r="H36" s="8"/>
      <c r="I36" s="2"/>
      <c r="J36" s="78" t="s">
        <v>9</v>
      </c>
      <c r="K36" s="6">
        <f>+SUM('[1]3.EXPORTACION POR TIPO'!C317:C328)/10000</f>
        <v>217.71594100000002</v>
      </c>
      <c r="L36" s="6">
        <f>+SUM(C25:C36)</f>
        <v>31.2882</v>
      </c>
      <c r="M36" s="6">
        <f t="shared" ref="M36:O36" si="53">+SUM(D25:D36)</f>
        <v>88.838699999999989</v>
      </c>
      <c r="N36" s="6">
        <f t="shared" si="53"/>
        <v>120.97820000000002</v>
      </c>
      <c r="O36" s="105">
        <f t="shared" si="53"/>
        <v>193.29960000000003</v>
      </c>
      <c r="P36" s="73"/>
      <c r="Q36" s="117"/>
      <c r="R36" s="8"/>
    </row>
    <row r="37" spans="1:18" ht="25.5" x14ac:dyDescent="0.25">
      <c r="A37" s="89" t="s">
        <v>13</v>
      </c>
      <c r="B37" s="90">
        <f>SUM(B25:B36)</f>
        <v>52.657494</v>
      </c>
      <c r="C37" s="90">
        <f>SUM(C25:C36)</f>
        <v>31.2882</v>
      </c>
      <c r="D37" s="90">
        <f>SUM(D25:D36)</f>
        <v>88.838699999999989</v>
      </c>
      <c r="E37" s="90">
        <f>SUM(E25:E36)</f>
        <v>120.97820000000002</v>
      </c>
      <c r="F37" s="90">
        <f>SUM(F25:F36)</f>
        <v>193.29960000000003</v>
      </c>
      <c r="G37" s="91"/>
      <c r="H37" s="92"/>
      <c r="I37" s="3"/>
      <c r="J37" s="79" t="s">
        <v>14</v>
      </c>
      <c r="K37" s="82">
        <f t="shared" ref="K37:P37" si="54">+AVERAGE(K25:K36)</f>
        <v>216.08199108333329</v>
      </c>
      <c r="L37" s="82">
        <f t="shared" si="54"/>
        <v>40.345728500000007</v>
      </c>
      <c r="M37" s="82">
        <f t="shared" si="54"/>
        <v>48.933258333333328</v>
      </c>
      <c r="N37" s="82">
        <f t="shared" si="54"/>
        <v>109.63235833333334</v>
      </c>
      <c r="O37" s="106">
        <f t="shared" si="54"/>
        <v>183.2879833333333</v>
      </c>
      <c r="P37" s="83">
        <f t="shared" si="54"/>
        <v>150.22128750000002</v>
      </c>
      <c r="Q37" s="118">
        <f t="shared" ref="Q37" si="55">+P37/O37-1</f>
        <v>-0.18040842193782636</v>
      </c>
      <c r="R37" s="113">
        <f t="shared" ref="R37" si="56">+POWER(P37/K37,0.2)-1</f>
        <v>-7.0129261546048038E-2</v>
      </c>
    </row>
    <row r="38" spans="1:18" ht="25.5" x14ac:dyDescent="0.25">
      <c r="A38" s="93" t="s">
        <v>15</v>
      </c>
      <c r="B38" s="94">
        <f>+B37/B$55</f>
        <v>0.2026787968116916</v>
      </c>
      <c r="C38" s="94">
        <f>+C37/C$55</f>
        <v>0.14014124219134566</v>
      </c>
      <c r="D38" s="94">
        <f>+D37/D$55</f>
        <v>0.32263063299937939</v>
      </c>
      <c r="E38" s="94">
        <f>+E37/E$55</f>
        <v>0.38731019981124032</v>
      </c>
      <c r="F38" s="94">
        <f>+F37/F$55</f>
        <v>0.48952780602198953</v>
      </c>
      <c r="G38" s="95"/>
      <c r="H38" s="96"/>
      <c r="I38" s="3"/>
      <c r="J38" s="80" t="s">
        <v>15</v>
      </c>
      <c r="K38" s="84">
        <f t="shared" ref="K38:P38" si="57">+K37/K$55</f>
        <v>0.8414469782421482</v>
      </c>
      <c r="L38" s="84">
        <f t="shared" si="57"/>
        <v>0.16805460291824562</v>
      </c>
      <c r="M38" s="84">
        <f t="shared" si="57"/>
        <v>0.20620104956214164</v>
      </c>
      <c r="N38" s="84">
        <f t="shared" si="57"/>
        <v>0.36569650139359799</v>
      </c>
      <c r="O38" s="107">
        <f t="shared" si="57"/>
        <v>0.48392866886688662</v>
      </c>
      <c r="P38" s="110">
        <f t="shared" si="57"/>
        <v>0.41735881190450108</v>
      </c>
      <c r="Q38" s="110"/>
      <c r="R38" s="114"/>
    </row>
    <row r="39" spans="1:18" ht="26.25" thickBot="1" x14ac:dyDescent="0.3">
      <c r="A39" s="97" t="s">
        <v>12</v>
      </c>
      <c r="B39" s="98"/>
      <c r="C39" s="99">
        <f>+C37/B37-1</f>
        <v>-0.40581676750511519</v>
      </c>
      <c r="D39" s="99">
        <f t="shared" ref="D39:F39" si="58">+D37/C37-1</f>
        <v>1.8393675570982029</v>
      </c>
      <c r="E39" s="99">
        <f t="shared" si="58"/>
        <v>0.36177364144229962</v>
      </c>
      <c r="F39" s="99">
        <f t="shared" si="58"/>
        <v>0.59780522441233219</v>
      </c>
      <c r="G39" s="100"/>
      <c r="H39" s="101"/>
      <c r="I39" s="2"/>
      <c r="J39" s="81" t="s">
        <v>12</v>
      </c>
      <c r="K39" s="85"/>
      <c r="L39" s="86">
        <f>+L37/K37-1</f>
        <v>-0.81328509470999633</v>
      </c>
      <c r="M39" s="86">
        <f t="shared" ref="M39:P39" si="59">+M37/L37-1</f>
        <v>0.2128485505803499</v>
      </c>
      <c r="N39" s="86">
        <f t="shared" si="59"/>
        <v>1.2404467241179358</v>
      </c>
      <c r="O39" s="108">
        <f t="shared" si="59"/>
        <v>0.67184201927000986</v>
      </c>
      <c r="P39" s="111">
        <f t="shared" si="59"/>
        <v>-0.18040842193782636</v>
      </c>
      <c r="Q39" s="87"/>
      <c r="R39" s="88"/>
    </row>
    <row r="40" spans="1:18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</row>
    <row r="41" spans="1:18" ht="15.75" thickBot="1" x14ac:dyDescent="0.3">
      <c r="A41" s="269" t="s">
        <v>32</v>
      </c>
      <c r="B41" s="270"/>
      <c r="C41" s="270"/>
      <c r="D41" s="270"/>
      <c r="E41" s="270"/>
      <c r="F41" s="270"/>
      <c r="G41" s="270"/>
      <c r="H41" s="271"/>
      <c r="I41" s="2"/>
      <c r="J41" s="269" t="s">
        <v>33</v>
      </c>
      <c r="K41" s="270"/>
      <c r="L41" s="270"/>
      <c r="M41" s="270"/>
      <c r="N41" s="270"/>
      <c r="O41" s="270"/>
      <c r="P41" s="270"/>
      <c r="Q41" s="270"/>
      <c r="R41" s="271"/>
    </row>
    <row r="42" spans="1:18" ht="38.25" x14ac:dyDescent="0.25">
      <c r="A42" s="74"/>
      <c r="B42" s="75">
        <v>2016</v>
      </c>
      <c r="C42" s="75">
        <f>+B42+1</f>
        <v>2017</v>
      </c>
      <c r="D42" s="75">
        <f t="shared" ref="D42:G42" si="60">+C42+1</f>
        <v>2018</v>
      </c>
      <c r="E42" s="75">
        <f t="shared" si="60"/>
        <v>2019</v>
      </c>
      <c r="F42" s="75">
        <f t="shared" si="60"/>
        <v>2020</v>
      </c>
      <c r="G42" s="76">
        <f t="shared" si="60"/>
        <v>2021</v>
      </c>
      <c r="H42" s="77" t="s">
        <v>16</v>
      </c>
      <c r="I42" s="2"/>
      <c r="J42" s="103"/>
      <c r="K42" s="102">
        <v>2016</v>
      </c>
      <c r="L42" s="102">
        <f>+K42+1</f>
        <v>2017</v>
      </c>
      <c r="M42" s="102">
        <f t="shared" ref="M42:P42" si="61">+L42+1</f>
        <v>2018</v>
      </c>
      <c r="N42" s="102">
        <f t="shared" si="61"/>
        <v>2019</v>
      </c>
      <c r="O42" s="104">
        <f t="shared" si="61"/>
        <v>2020</v>
      </c>
      <c r="P42" s="109">
        <f t="shared" si="61"/>
        <v>2021</v>
      </c>
      <c r="Q42" s="115" t="s">
        <v>16</v>
      </c>
      <c r="R42" s="112" t="s">
        <v>21</v>
      </c>
    </row>
    <row r="43" spans="1:18" x14ac:dyDescent="0.25">
      <c r="A43" s="78" t="s">
        <v>10</v>
      </c>
      <c r="B43" s="6">
        <f>+'[1]4.EXPORTACIONES POR ENVASE'!D316/10000</f>
        <v>18.860879999999998</v>
      </c>
      <c r="C43" s="6">
        <f>+'[1]4.EXPORTACIONES POR ENVASE'!D328/10000</f>
        <v>19.9481</v>
      </c>
      <c r="D43" s="6">
        <f>+'[1]4.EXPORTACIONES POR ENVASE'!D340/10000</f>
        <v>15.751899999999999</v>
      </c>
      <c r="E43" s="6">
        <f>+'[1]4.EXPORTACIONES POR ENVASE'!D352/10000</f>
        <v>26.539100000000001</v>
      </c>
      <c r="F43" s="6">
        <f>+'[1]4.EXPORTACIONES POR ENVASE'!D364/10000</f>
        <v>43.348500000000001</v>
      </c>
      <c r="G43" s="73">
        <f>+'[1]4.EXPORTACIONES POR ENVASE'!D376/10000</f>
        <v>23.238800000000001</v>
      </c>
      <c r="H43" s="7">
        <f>+G43/F43-1</f>
        <v>-0.46390763232868493</v>
      </c>
      <c r="I43" s="2"/>
      <c r="J43" s="78" t="s">
        <v>10</v>
      </c>
      <c r="K43" s="6">
        <f>+SUM('[1]4.EXPORTACIONES POR ENVASE'!D305:D316)/10000</f>
        <v>261.67341800000003</v>
      </c>
      <c r="L43" s="6">
        <f>+SUM(C43)+SUM(B44:B54)</f>
        <v>260.89483099999995</v>
      </c>
      <c r="M43" s="6">
        <f t="shared" ref="M43:P43" si="62">+SUM(D43)+SUM(C44:C54)</f>
        <v>219.06570000000002</v>
      </c>
      <c r="N43" s="6">
        <f t="shared" si="62"/>
        <v>286.14449999999999</v>
      </c>
      <c r="O43" s="105">
        <f t="shared" si="62"/>
        <v>329.16419999999999</v>
      </c>
      <c r="P43" s="73">
        <f t="shared" si="62"/>
        <v>374.75980000000004</v>
      </c>
      <c r="Q43" s="116">
        <f>+P43/O43-1</f>
        <v>0.13851931649918203</v>
      </c>
      <c r="R43" s="7">
        <f>+POWER(P43/K43,0.2)-1</f>
        <v>7.4480846531380429E-2</v>
      </c>
    </row>
    <row r="44" spans="1:18" x14ac:dyDescent="0.25">
      <c r="A44" s="78" t="s">
        <v>11</v>
      </c>
      <c r="B44" s="6">
        <f>+'[1]4.EXPORTACIONES POR ENVASE'!D317/10000</f>
        <v>19.823706000000001</v>
      </c>
      <c r="C44" s="6">
        <f>+'[1]4.EXPORTACIONES POR ENVASE'!D329/10000</f>
        <v>13.3871</v>
      </c>
      <c r="D44" s="6">
        <f>+'[1]4.EXPORTACIONES POR ENVASE'!D341/10000</f>
        <v>14.8734</v>
      </c>
      <c r="E44" s="6">
        <f>+'[1]4.EXPORTACIONES POR ENVASE'!D353/10000</f>
        <v>20.290900000000001</v>
      </c>
      <c r="F44" s="6">
        <f>+'[1]4.EXPORTACIONES POR ENVASE'!D365/10000</f>
        <v>41.6736</v>
      </c>
      <c r="G44" s="73">
        <f>+'[1]4.EXPORTACIONES POR ENVASE'!D377/10000</f>
        <v>25.462399999999999</v>
      </c>
      <c r="H44" s="7">
        <f t="shared" ref="H44:H48" si="63">+G44/F44-1</f>
        <v>-0.38900406972279811</v>
      </c>
      <c r="I44" s="2"/>
      <c r="J44" s="78" t="s">
        <v>11</v>
      </c>
      <c r="K44" s="6">
        <f>+SUM('[1]4.EXPORTACIONES POR ENVASE'!D306:D317)/10000</f>
        <v>261.82262700000001</v>
      </c>
      <c r="L44" s="6">
        <f>+SUM(C43:C44)+SUM(B45:B54)</f>
        <v>254.45822499999997</v>
      </c>
      <c r="M44" s="6">
        <f t="shared" ref="M44:P44" si="64">+SUM(D43:D44)+SUM(C45:C54)</f>
        <v>220.55200000000002</v>
      </c>
      <c r="N44" s="6">
        <f t="shared" si="64"/>
        <v>291.56200000000001</v>
      </c>
      <c r="O44" s="105">
        <f t="shared" si="64"/>
        <v>350.54690000000005</v>
      </c>
      <c r="P44" s="73">
        <f t="shared" si="64"/>
        <v>358.54860000000008</v>
      </c>
      <c r="Q44" s="116">
        <f t="shared" ref="Q44:Q48" si="65">+P44/O44-1</f>
        <v>2.2826332225445611E-2</v>
      </c>
      <c r="R44" s="7">
        <f t="shared" ref="R44:R48" si="66">+POWER(P44/K44,0.2)-1</f>
        <v>6.4898391405157074E-2</v>
      </c>
    </row>
    <row r="45" spans="1:18" x14ac:dyDescent="0.25">
      <c r="A45" s="78" t="s">
        <v>0</v>
      </c>
      <c r="B45" s="6">
        <f>+'[1]4.EXPORTACIONES POR ENVASE'!D318/10000</f>
        <v>22.2148</v>
      </c>
      <c r="C45" s="6">
        <f>+'[1]4.EXPORTACIONES POR ENVASE'!D330/10000</f>
        <v>18.186599999999999</v>
      </c>
      <c r="D45" s="6">
        <f>+'[1]4.EXPORTACIONES POR ENVASE'!D342/10000</f>
        <v>18.054300000000001</v>
      </c>
      <c r="E45" s="6">
        <f>+'[1]4.EXPORTACIONES POR ENVASE'!D354/10000</f>
        <v>22.237300000000001</v>
      </c>
      <c r="F45" s="6">
        <f>+'[1]4.EXPORTACIONES POR ENVASE'!D366/10000</f>
        <v>29.754000000000001</v>
      </c>
      <c r="G45" s="73">
        <f>+'[1]4.EXPORTACIONES POR ENVASE'!D378/10000</f>
        <v>30.535900000000002</v>
      </c>
      <c r="H45" s="7">
        <f t="shared" si="63"/>
        <v>2.6278819654500296E-2</v>
      </c>
      <c r="I45" s="2"/>
      <c r="J45" s="78" t="s">
        <v>0</v>
      </c>
      <c r="K45" s="6">
        <f>+SUM('[1]4.EXPORTACIONES POR ENVASE'!D307:D318)/10000</f>
        <v>255.72710499999999</v>
      </c>
      <c r="L45" s="6">
        <f>+SUM(C43:C45)+SUM(B46:B54)</f>
        <v>250.43002499999994</v>
      </c>
      <c r="M45" s="6">
        <f t="shared" ref="M45:P45" si="67">+SUM(D43:D45)+SUM(C46:C54)</f>
        <v>220.41969999999998</v>
      </c>
      <c r="N45" s="6">
        <f t="shared" si="67"/>
        <v>295.745</v>
      </c>
      <c r="O45" s="105">
        <f t="shared" si="67"/>
        <v>358.06360000000001</v>
      </c>
      <c r="P45" s="73">
        <f t="shared" si="67"/>
        <v>359.33050000000003</v>
      </c>
      <c r="Q45" s="116">
        <f t="shared" si="65"/>
        <v>3.5381982418767333E-3</v>
      </c>
      <c r="R45" s="7">
        <f t="shared" si="66"/>
        <v>7.0393501841948591E-2</v>
      </c>
    </row>
    <row r="46" spans="1:18" x14ac:dyDescent="0.25">
      <c r="A46" s="78" t="s">
        <v>1</v>
      </c>
      <c r="B46" s="6">
        <f>+'[1]4.EXPORTACIONES POR ENVASE'!D319/10000</f>
        <v>22.61863</v>
      </c>
      <c r="C46" s="6">
        <f>+'[1]4.EXPORTACIONES POR ENVASE'!D331/10000</f>
        <v>17.4998</v>
      </c>
      <c r="D46" s="6">
        <f>+'[1]4.EXPORTACIONES POR ENVASE'!D343/10000</f>
        <v>18.305599999999998</v>
      </c>
      <c r="E46" s="6">
        <f>+'[1]4.EXPORTACIONES POR ENVASE'!D355/10000</f>
        <v>22.550799999999999</v>
      </c>
      <c r="F46" s="6">
        <f>+'[1]4.EXPORTACIONES POR ENVASE'!D367/10000</f>
        <v>30.231999999999999</v>
      </c>
      <c r="G46" s="73">
        <f>+'[1]4.EXPORTACIONES POR ENVASE'!D379/10000</f>
        <v>31.4085</v>
      </c>
      <c r="H46" s="7">
        <f t="shared" si="63"/>
        <v>3.8915718444032743E-2</v>
      </c>
      <c r="I46" s="2"/>
      <c r="J46" s="78" t="s">
        <v>1</v>
      </c>
      <c r="K46" s="6">
        <f>+SUM('[1]4.EXPORTACIONES POR ENVASE'!D308:D319)/10000</f>
        <v>253.63414</v>
      </c>
      <c r="L46" s="6">
        <f>+SUM(C43:C46)+SUM(B47:B54)</f>
        <v>245.311195</v>
      </c>
      <c r="M46" s="6">
        <f t="shared" ref="M46:P46" si="68">+SUM(D43:D46)+SUM(C47:C54)</f>
        <v>221.22549999999998</v>
      </c>
      <c r="N46" s="6">
        <f t="shared" si="68"/>
        <v>299.99019999999996</v>
      </c>
      <c r="O46" s="105">
        <f t="shared" si="68"/>
        <v>365.7448</v>
      </c>
      <c r="P46" s="73">
        <f t="shared" si="68"/>
        <v>360.50699999999995</v>
      </c>
      <c r="Q46" s="116">
        <f t="shared" si="65"/>
        <v>-1.4320914473698765E-2</v>
      </c>
      <c r="R46" s="7">
        <f t="shared" si="66"/>
        <v>7.2855416729028066E-2</v>
      </c>
    </row>
    <row r="47" spans="1:18" x14ac:dyDescent="0.25">
      <c r="A47" s="78" t="s">
        <v>2</v>
      </c>
      <c r="B47" s="6">
        <f>+'[1]4.EXPORTACIONES POR ENVASE'!D320/10000</f>
        <v>23.404420000000002</v>
      </c>
      <c r="C47" s="6">
        <f>+'[1]4.EXPORTACIONES POR ENVASE'!D332/10000</f>
        <v>18.0334</v>
      </c>
      <c r="D47" s="6">
        <f>+'[1]4.EXPORTACIONES POR ENVASE'!D344/10000</f>
        <v>19.9084</v>
      </c>
      <c r="E47" s="6">
        <f>+'[1]4.EXPORTACIONES POR ENVASE'!D356/10000</f>
        <v>23.5566</v>
      </c>
      <c r="F47" s="6">
        <f>+'[1]4.EXPORTACIONES POR ENVASE'!D368/10000</f>
        <v>32.277700000000003</v>
      </c>
      <c r="G47" s="73">
        <f>+'[1]4.EXPORTACIONES POR ENVASE'!D380/10000</f>
        <v>30.878499999999999</v>
      </c>
      <c r="H47" s="7">
        <f t="shared" si="63"/>
        <v>-4.3348813577175682E-2</v>
      </c>
      <c r="I47" s="2"/>
      <c r="J47" s="78" t="s">
        <v>2</v>
      </c>
      <c r="K47" s="6">
        <f>+SUM('[1]4.EXPORTACIONES POR ENVASE'!D309:D320)/10000</f>
        <v>256.17040900000001</v>
      </c>
      <c r="L47" s="6">
        <f>+SUM(C43:C47)+SUM(B48:B54)</f>
        <v>239.94017500000001</v>
      </c>
      <c r="M47" s="6">
        <f t="shared" ref="M47:P47" si="69">+SUM(D43:D47)+SUM(C48:C54)</f>
        <v>223.10049999999998</v>
      </c>
      <c r="N47" s="6">
        <f t="shared" si="69"/>
        <v>303.63839999999999</v>
      </c>
      <c r="O47" s="105">
        <f t="shared" si="69"/>
        <v>374.46590000000003</v>
      </c>
      <c r="P47" s="73">
        <f t="shared" si="69"/>
        <v>359.1078</v>
      </c>
      <c r="Q47" s="116">
        <f t="shared" si="65"/>
        <v>-4.1013347276748102E-2</v>
      </c>
      <c r="R47" s="7">
        <f t="shared" si="66"/>
        <v>6.9890115875238079E-2</v>
      </c>
    </row>
    <row r="48" spans="1:18" x14ac:dyDescent="0.25">
      <c r="A48" s="78" t="s">
        <v>3</v>
      </c>
      <c r="B48" s="6">
        <f>+'[1]4.EXPORTACIONES POR ENVASE'!D321/10000</f>
        <v>19.591957000000001</v>
      </c>
      <c r="C48" s="6">
        <f>+'[1]4.EXPORTACIONES POR ENVASE'!D333/10000</f>
        <v>20.613900000000001</v>
      </c>
      <c r="D48" s="6">
        <f>+'[1]4.EXPORTACIONES POR ENVASE'!D345/10000</f>
        <v>17.308900000000001</v>
      </c>
      <c r="E48" s="6">
        <f>+'[1]4.EXPORTACIONES POR ENVASE'!D357/10000</f>
        <v>21.440100000000001</v>
      </c>
      <c r="F48" s="6">
        <f>+'[1]4.EXPORTACIONES POR ENVASE'!D369/10000</f>
        <v>29.3431</v>
      </c>
      <c r="G48" s="73">
        <f>+'[1]4.EXPORTACIONES POR ENVASE'!D381/10000</f>
        <v>31.432300000000001</v>
      </c>
      <c r="H48" s="7">
        <f t="shared" si="63"/>
        <v>7.1199021234975124E-2</v>
      </c>
      <c r="I48" s="2"/>
      <c r="J48" s="78" t="s">
        <v>3</v>
      </c>
      <c r="K48" s="6">
        <f>+SUM('[1]4.EXPORTACIONES POR ENVASE'!D310:D321)/10000</f>
        <v>250.332538</v>
      </c>
      <c r="L48" s="6">
        <f>+SUM(C43:C48)+SUM(B49:B54)</f>
        <v>240.962118</v>
      </c>
      <c r="M48" s="6">
        <f t="shared" ref="M48:P48" si="70">+SUM(D43:D48)+SUM(C49:C54)</f>
        <v>219.79549999999998</v>
      </c>
      <c r="N48" s="6">
        <f t="shared" si="70"/>
        <v>307.76959999999997</v>
      </c>
      <c r="O48" s="105">
        <f t="shared" si="70"/>
        <v>382.36890000000005</v>
      </c>
      <c r="P48" s="73">
        <f t="shared" si="70"/>
        <v>361.197</v>
      </c>
      <c r="Q48" s="116">
        <f t="shared" si="65"/>
        <v>-5.5370350465218432E-2</v>
      </c>
      <c r="R48" s="7">
        <f t="shared" si="66"/>
        <v>7.6081998879808488E-2</v>
      </c>
    </row>
    <row r="49" spans="1:18" x14ac:dyDescent="0.25">
      <c r="A49" s="78" t="s">
        <v>4</v>
      </c>
      <c r="B49" s="6">
        <f>+'[1]4.EXPORTACIONES POR ENVASE'!D322/10000</f>
        <v>19.33878</v>
      </c>
      <c r="C49" s="6">
        <f>+'[1]4.EXPORTACIONES POR ENVASE'!D334/10000</f>
        <v>18.813400000000001</v>
      </c>
      <c r="D49" s="6">
        <f>+'[1]4.EXPORTACIONES POR ENVASE'!D346/10000</f>
        <v>24.0763</v>
      </c>
      <c r="E49" s="6">
        <f>+'[1]4.EXPORTACIONES POR ENVASE'!D358/10000</f>
        <v>25.656400000000001</v>
      </c>
      <c r="F49" s="6">
        <f>+'[1]4.EXPORTACIONES POR ENVASE'!D370/10000</f>
        <v>33.805300000000003</v>
      </c>
      <c r="G49" s="73">
        <f>+'[1]4.EXPORTACIONES POR ENVASE'!D382/10000</f>
        <v>27.625599999999999</v>
      </c>
      <c r="H49" s="7">
        <f t="shared" ref="H49" si="71">+G49/F49-1</f>
        <v>-0.18280269661857762</v>
      </c>
      <c r="I49" s="2"/>
      <c r="J49" s="78" t="s">
        <v>4</v>
      </c>
      <c r="K49" s="6">
        <f>+SUM('[1]4.EXPORTACIONES POR ENVASE'!D311:D322)/10000</f>
        <v>249.899958</v>
      </c>
      <c r="L49" s="6">
        <f>+SUM(C43:C49)+SUM(B50:B54)</f>
        <v>240.43673800000002</v>
      </c>
      <c r="M49" s="6">
        <f t="shared" ref="M49:P49" si="72">+SUM(D43:D49)+SUM(C50:C54)</f>
        <v>225.05840000000001</v>
      </c>
      <c r="N49" s="6">
        <f t="shared" si="72"/>
        <v>309.34969999999998</v>
      </c>
      <c r="O49" s="105">
        <f t="shared" si="72"/>
        <v>390.51780000000002</v>
      </c>
      <c r="P49" s="73">
        <f t="shared" si="72"/>
        <v>355.01729999999998</v>
      </c>
      <c r="Q49" s="116">
        <f t="shared" ref="Q49" si="73">+P49/O49-1</f>
        <v>-9.0906227577846721E-2</v>
      </c>
      <c r="R49" s="7">
        <f t="shared" ref="R49" si="74">+POWER(P49/K49,0.2)-1</f>
        <v>7.2745414317061607E-2</v>
      </c>
    </row>
    <row r="50" spans="1:18" x14ac:dyDescent="0.25">
      <c r="A50" s="78" t="s">
        <v>5</v>
      </c>
      <c r="B50" s="6">
        <f>+'[1]4.EXPORTACIONES POR ENVASE'!D323/10000</f>
        <v>28.804738</v>
      </c>
      <c r="C50" s="6">
        <f>+'[1]4.EXPORTACIONES POR ENVASE'!D335/10000</f>
        <v>24.105699999999999</v>
      </c>
      <c r="D50" s="6">
        <f>+'[1]4.EXPORTACIONES POR ENVASE'!D347/10000</f>
        <v>36.0443</v>
      </c>
      <c r="E50" s="6">
        <f>+'[1]4.EXPORTACIONES POR ENVASE'!D359/10000</f>
        <v>30.350899999999999</v>
      </c>
      <c r="F50" s="6">
        <f>+'[1]4.EXPORTACIONES POR ENVASE'!D371/10000</f>
        <v>32.834200000000003</v>
      </c>
      <c r="G50" s="73">
        <f>+'[1]4.EXPORTACIONES POR ENVASE'!D383/10000</f>
        <v>28.814399999999999</v>
      </c>
      <c r="H50" s="7">
        <f t="shared" ref="H50" si="75">+G50/F50-1</f>
        <v>-0.12242722527121119</v>
      </c>
      <c r="I50" s="2"/>
      <c r="J50" s="78" t="s">
        <v>5</v>
      </c>
      <c r="K50" s="6">
        <f>+SUM('[1]4.EXPORTACIONES POR ENVASE'!D312:D323)/10000</f>
        <v>257.68260600000002</v>
      </c>
      <c r="L50" s="6">
        <f>+SUM(C43:C50)+SUM(B51:B54)</f>
        <v>235.73770000000002</v>
      </c>
      <c r="M50" s="6">
        <f t="shared" ref="M50:P50" si="76">+SUM(D43:D50)+SUM(C51:C54)</f>
        <v>236.99699999999999</v>
      </c>
      <c r="N50" s="6">
        <f t="shared" si="76"/>
        <v>303.65629999999999</v>
      </c>
      <c r="O50" s="105">
        <f t="shared" si="76"/>
        <v>393.00110000000006</v>
      </c>
      <c r="P50" s="73">
        <f t="shared" si="76"/>
        <v>350.9975</v>
      </c>
      <c r="Q50" s="116">
        <f t="shared" ref="Q50" si="77">+P50/O50-1</f>
        <v>-0.10687909016030761</v>
      </c>
      <c r="R50" s="7">
        <f t="shared" ref="R50" si="78">+POWER(P50/K50,0.2)-1</f>
        <v>6.3760313769070542E-2</v>
      </c>
    </row>
    <row r="51" spans="1:18" x14ac:dyDescent="0.25">
      <c r="A51" s="78" t="s">
        <v>6</v>
      </c>
      <c r="B51" s="6">
        <f>+'[1]4.EXPORTACIONES POR ENVASE'!D324/10000</f>
        <v>21.806999999999999</v>
      </c>
      <c r="C51" s="6">
        <f>+'[1]4.EXPORTACIONES POR ENVASE'!D336/10000</f>
        <v>18.182400000000001</v>
      </c>
      <c r="D51" s="6">
        <f>+'[1]4.EXPORTACIONES POR ENVASE'!D348/10000</f>
        <v>32.392699999999998</v>
      </c>
      <c r="E51" s="6">
        <f>+'[1]4.EXPORTACIONES POR ENVASE'!D360/10000</f>
        <v>24.703199999999999</v>
      </c>
      <c r="F51" s="6">
        <f>+'[1]4.EXPORTACIONES POR ENVASE'!D372/10000</f>
        <v>31.705500000000001</v>
      </c>
      <c r="G51" s="73"/>
      <c r="H51" s="8"/>
      <c r="I51" s="2"/>
      <c r="J51" s="78" t="s">
        <v>6</v>
      </c>
      <c r="K51" s="6">
        <f>+SUM('[1]4.EXPORTACIONES POR ENVASE'!D313:D324)/10000</f>
        <v>257.65896200000003</v>
      </c>
      <c r="L51" s="6">
        <f>+SUM(C43:C51)+SUM(B52:B54)</f>
        <v>232.11310000000003</v>
      </c>
      <c r="M51" s="6">
        <f t="shared" ref="M51:O51" si="79">+SUM(D43:D51)+SUM(C52:C54)</f>
        <v>251.20729999999998</v>
      </c>
      <c r="N51" s="6">
        <f t="shared" si="79"/>
        <v>295.96679999999998</v>
      </c>
      <c r="O51" s="105">
        <f t="shared" si="79"/>
        <v>400.00340000000006</v>
      </c>
      <c r="P51" s="73"/>
      <c r="Q51" s="117"/>
      <c r="R51" s="8"/>
    </row>
    <row r="52" spans="1:18" x14ac:dyDescent="0.25">
      <c r="A52" s="78" t="s">
        <v>7</v>
      </c>
      <c r="B52" s="6">
        <f>+'[1]4.EXPORTACIONES POR ENVASE'!D325/10000</f>
        <v>23.025600000000001</v>
      </c>
      <c r="C52" s="6">
        <f>+'[1]4.EXPORTACIONES POR ENVASE'!D337/10000</f>
        <v>20.0336</v>
      </c>
      <c r="D52" s="6">
        <f>+'[1]4.EXPORTACIONES POR ENVASE'!D349/10000</f>
        <v>33.433300000000003</v>
      </c>
      <c r="E52" s="6">
        <f>+'[1]4.EXPORTACIONES POR ENVASE'!D361/10000</f>
        <v>31.363499999999998</v>
      </c>
      <c r="F52" s="6">
        <f>+'[1]4.EXPORTACIONES POR ENVASE'!D373/10000</f>
        <v>31.814599999999999</v>
      </c>
      <c r="G52" s="73"/>
      <c r="H52" s="8"/>
      <c r="I52" s="2"/>
      <c r="J52" s="78" t="s">
        <v>7</v>
      </c>
      <c r="K52" s="6">
        <f>+SUM('[1]4.EXPORTACIONES POR ENVASE'!D314:D325)/10000</f>
        <v>258.83050300000002</v>
      </c>
      <c r="L52" s="6">
        <f>+SUM(C43:C52)+SUM(B53:B54)</f>
        <v>229.12110000000001</v>
      </c>
      <c r="M52" s="6">
        <f t="shared" ref="M52:O52" si="80">+SUM(D43:D52)+SUM(C53:C54)</f>
        <v>264.60699999999997</v>
      </c>
      <c r="N52" s="6">
        <f t="shared" si="80"/>
        <v>293.89699999999999</v>
      </c>
      <c r="O52" s="105">
        <f t="shared" si="80"/>
        <v>400.45450000000005</v>
      </c>
      <c r="P52" s="73"/>
      <c r="Q52" s="117"/>
      <c r="R52" s="8"/>
    </row>
    <row r="53" spans="1:18" x14ac:dyDescent="0.25">
      <c r="A53" s="78" t="s">
        <v>8</v>
      </c>
      <c r="B53" s="6">
        <f>+'[1]4.EXPORTACIONES POR ENVASE'!D326/10000</f>
        <v>18.2728</v>
      </c>
      <c r="C53" s="6">
        <f>+'[1]4.EXPORTACIONES POR ENVASE'!D338/10000</f>
        <v>17.385999999999999</v>
      </c>
      <c r="D53" s="6">
        <f>+'[1]4.EXPORTACIONES POR ENVASE'!D350/10000</f>
        <v>23.094899999999999</v>
      </c>
      <c r="E53" s="6">
        <f>+'[1]4.EXPORTACIONES POR ENVASE'!D362/10000</f>
        <v>26.610299999999999</v>
      </c>
      <c r="F53" s="6">
        <f>+'[1]4.EXPORTACIONES POR ENVASE'!D374/10000</f>
        <v>31.955200000000001</v>
      </c>
      <c r="G53" s="73"/>
      <c r="H53" s="8"/>
      <c r="I53" s="2"/>
      <c r="J53" s="78" t="s">
        <v>8</v>
      </c>
      <c r="K53" s="6">
        <f>+SUM('[1]4.EXPORTACIONES POR ENVASE'!D315:D326)/10000</f>
        <v>258.33740599999999</v>
      </c>
      <c r="L53" s="6">
        <f>+SUM(C43:C53)+SUM(B54)</f>
        <v>228.23430000000002</v>
      </c>
      <c r="M53" s="6">
        <f t="shared" ref="M53:O53" si="81">+SUM(D43:D53)+SUM(C54)</f>
        <v>270.31589999999994</v>
      </c>
      <c r="N53" s="6">
        <f t="shared" si="81"/>
        <v>297.41239999999999</v>
      </c>
      <c r="O53" s="105">
        <f t="shared" si="81"/>
        <v>405.79940000000005</v>
      </c>
      <c r="P53" s="73"/>
      <c r="Q53" s="117"/>
      <c r="R53" s="8"/>
    </row>
    <row r="54" spans="1:18" x14ac:dyDescent="0.25">
      <c r="A54" s="78" t="s">
        <v>9</v>
      </c>
      <c r="B54" s="6">
        <f>+'[1]4.EXPORTACIONES POR ENVASE'!D327/10000</f>
        <v>22.0443</v>
      </c>
      <c r="C54" s="6">
        <f>+'[1]4.EXPORTACIONES POR ENVASE'!D339/10000</f>
        <v>17.071899999999999</v>
      </c>
      <c r="D54" s="6">
        <f>+'[1]4.EXPORTACIONES POR ENVASE'!D351/10000</f>
        <v>22.113299999999999</v>
      </c>
      <c r="E54" s="6">
        <f>+'[1]4.EXPORTACIONES POR ENVASE'!D363/10000</f>
        <v>37.055700000000002</v>
      </c>
      <c r="F54" s="6">
        <f>+'[1]4.EXPORTACIONES POR ENVASE'!D375/10000</f>
        <v>26.125800000000002</v>
      </c>
      <c r="G54" s="73"/>
      <c r="H54" s="8"/>
      <c r="I54" s="2"/>
      <c r="J54" s="78" t="s">
        <v>9</v>
      </c>
      <c r="K54" s="6">
        <f>+SUM('[1]4.EXPORTACIONES POR ENVASE'!D316:D327)/10000</f>
        <v>259.80761100000001</v>
      </c>
      <c r="L54" s="6">
        <f>+SUM(C43:C54)</f>
        <v>223.26190000000003</v>
      </c>
      <c r="M54" s="6">
        <f t="shared" ref="M54:O54" si="82">+SUM(D43:D54)</f>
        <v>275.35729999999995</v>
      </c>
      <c r="N54" s="6">
        <f t="shared" si="82"/>
        <v>312.35480000000001</v>
      </c>
      <c r="O54" s="105">
        <f t="shared" si="82"/>
        <v>394.86950000000007</v>
      </c>
      <c r="P54" s="73"/>
      <c r="Q54" s="117"/>
      <c r="R54" s="8"/>
    </row>
    <row r="55" spans="1:18" ht="25.5" x14ac:dyDescent="0.25">
      <c r="A55" s="89" t="s">
        <v>13</v>
      </c>
      <c r="B55" s="90">
        <f>SUM(B43:B54)</f>
        <v>259.80761099999995</v>
      </c>
      <c r="C55" s="90">
        <f t="shared" ref="C55:F55" si="83">SUM(C43:C54)</f>
        <v>223.26190000000003</v>
      </c>
      <c r="D55" s="90">
        <f t="shared" si="83"/>
        <v>275.35729999999995</v>
      </c>
      <c r="E55" s="90">
        <f t="shared" si="83"/>
        <v>312.35480000000001</v>
      </c>
      <c r="F55" s="90">
        <f t="shared" si="83"/>
        <v>394.86950000000007</v>
      </c>
      <c r="G55" s="91"/>
      <c r="H55" s="92"/>
      <c r="I55" s="3"/>
      <c r="J55" s="79" t="s">
        <v>14</v>
      </c>
      <c r="K55" s="82">
        <f>+AVERAGE(K43:K54)</f>
        <v>256.79810691666671</v>
      </c>
      <c r="L55" s="82">
        <f>+AVERAGE(L43:L54)</f>
        <v>240.07511724999998</v>
      </c>
      <c r="M55" s="82">
        <f t="shared" ref="M55:P55" si="84">+AVERAGE(M43:M54)</f>
        <v>237.30848333333333</v>
      </c>
      <c r="N55" s="82">
        <f t="shared" si="84"/>
        <v>299.79055833333331</v>
      </c>
      <c r="O55" s="106">
        <f t="shared" si="84"/>
        <v>378.75</v>
      </c>
      <c r="P55" s="83">
        <f t="shared" si="84"/>
        <v>359.93318749999997</v>
      </c>
      <c r="Q55" s="118">
        <f t="shared" ref="Q55" si="85">+P55/O55-1</f>
        <v>-4.9681353135313633E-2</v>
      </c>
      <c r="R55" s="113">
        <f t="shared" ref="R55" si="86">+POWER(P55/K55,0.2)-1</f>
        <v>6.9857695528365182E-2</v>
      </c>
    </row>
    <row r="56" spans="1:18" ht="26.25" thickBot="1" x14ac:dyDescent="0.3">
      <c r="A56" s="167" t="s">
        <v>12</v>
      </c>
      <c r="B56" s="168"/>
      <c r="C56" s="168">
        <f>+C55/B55-1</f>
        <v>-0.1406645127112921</v>
      </c>
      <c r="D56" s="168">
        <f t="shared" ref="D56:F56" si="87">+D55/C55-1</f>
        <v>0.23333761828596788</v>
      </c>
      <c r="E56" s="168">
        <f t="shared" si="87"/>
        <v>0.13436179102569668</v>
      </c>
      <c r="F56" s="168">
        <f t="shared" si="87"/>
        <v>0.26416978384836742</v>
      </c>
      <c r="G56" s="169"/>
      <c r="H56" s="170"/>
      <c r="I56" s="3"/>
      <c r="J56" s="171" t="s">
        <v>12</v>
      </c>
      <c r="K56" s="172"/>
      <c r="L56" s="172">
        <f>+L55/K55-1</f>
        <v>-6.5121156333498575E-2</v>
      </c>
      <c r="M56" s="172">
        <f t="shared" ref="M56:P56" si="88">+M55/L55-1</f>
        <v>-1.1524034428714414E-2</v>
      </c>
      <c r="N56" s="172">
        <f t="shared" si="88"/>
        <v>0.26329473823417882</v>
      </c>
      <c r="O56" s="173">
        <f t="shared" si="88"/>
        <v>0.2633820161169742</v>
      </c>
      <c r="P56" s="174">
        <f t="shared" si="88"/>
        <v>-4.9681353135313633E-2</v>
      </c>
      <c r="Q56" s="174"/>
      <c r="R56" s="175"/>
    </row>
    <row r="57" spans="1:18" ht="15.75" thickBot="1" x14ac:dyDescent="0.3"/>
    <row r="58" spans="1:18" ht="15.75" thickBot="1" x14ac:dyDescent="0.3">
      <c r="A58" s="276" t="s">
        <v>39</v>
      </c>
      <c r="B58" s="277"/>
      <c r="C58" s="277"/>
      <c r="D58" s="277"/>
      <c r="E58" s="277"/>
      <c r="F58" s="277"/>
      <c r="G58" s="277"/>
      <c r="H58" s="278"/>
      <c r="I58" s="2"/>
      <c r="J58" s="276" t="s">
        <v>40</v>
      </c>
      <c r="K58" s="277"/>
      <c r="L58" s="277"/>
      <c r="M58" s="277"/>
      <c r="N58" s="277"/>
      <c r="O58" s="277"/>
      <c r="P58" s="277"/>
      <c r="Q58" s="277"/>
      <c r="R58" s="278"/>
    </row>
    <row r="59" spans="1:18" ht="38.25" x14ac:dyDescent="0.25">
      <c r="A59" s="128"/>
      <c r="B59" s="146">
        <v>2016</v>
      </c>
      <c r="C59" s="124">
        <f>+B59+1</f>
        <v>2017</v>
      </c>
      <c r="D59" s="124">
        <f t="shared" ref="D59" si="89">+C59+1</f>
        <v>2018</v>
      </c>
      <c r="E59" s="124">
        <f t="shared" ref="E59" si="90">+D59+1</f>
        <v>2019</v>
      </c>
      <c r="F59" s="147">
        <f t="shared" ref="F59" si="91">+E59+1</f>
        <v>2020</v>
      </c>
      <c r="G59" s="129">
        <f t="shared" ref="G59" si="92">+F59+1</f>
        <v>2021</v>
      </c>
      <c r="H59" s="130" t="s">
        <v>16</v>
      </c>
      <c r="I59" s="2"/>
      <c r="J59" s="128"/>
      <c r="K59" s="146">
        <v>2016</v>
      </c>
      <c r="L59" s="124">
        <f>+K59+1</f>
        <v>2017</v>
      </c>
      <c r="M59" s="124">
        <f t="shared" ref="M59" si="93">+L59+1</f>
        <v>2018</v>
      </c>
      <c r="N59" s="124">
        <f t="shared" ref="N59" si="94">+M59+1</f>
        <v>2019</v>
      </c>
      <c r="O59" s="147">
        <f t="shared" ref="O59" si="95">+N59+1</f>
        <v>2020</v>
      </c>
      <c r="P59" s="129">
        <f t="shared" ref="P59" si="96">+O59+1</f>
        <v>2021</v>
      </c>
      <c r="Q59" s="162" t="s">
        <v>16</v>
      </c>
      <c r="R59" s="156" t="s">
        <v>21</v>
      </c>
    </row>
    <row r="60" spans="1:18" x14ac:dyDescent="0.25">
      <c r="A60" s="131" t="s">
        <v>10</v>
      </c>
      <c r="B60" s="148">
        <f>+'[1]4.EXPORTACIONES POR ENVASE'!E316/1000</f>
        <v>48.462019999999995</v>
      </c>
      <c r="C60" s="6">
        <f>+'[1]4.EXPORTACIONES POR ENVASE'!E328/1000</f>
        <v>54.481000000000002</v>
      </c>
      <c r="D60" s="6">
        <f>+'[1]4.EXPORTACIONES POR ENVASE'!E340/1000</f>
        <v>53.701999999999998</v>
      </c>
      <c r="E60" s="6">
        <f>+'[1]4.EXPORTACIONES POR ENVASE'!E352/1000</f>
        <v>55.347000000000001</v>
      </c>
      <c r="F60" s="149">
        <f>+'[1]4.EXPORTACIONES POR ENVASE'!E364/1000</f>
        <v>52.929000000000002</v>
      </c>
      <c r="G60" s="132">
        <f>+'[1]4.EXPORTACIONES POR ENVASE'!E376/1000</f>
        <v>52.49</v>
      </c>
      <c r="H60" s="133">
        <f>+G60/F60-1</f>
        <v>-8.2941298720927703E-3</v>
      </c>
      <c r="I60" s="2"/>
      <c r="J60" s="131" t="s">
        <v>10</v>
      </c>
      <c r="K60" s="148">
        <f>+SUM('[1]4.EXPORTACIONES POR ENVASE'!E305:E316)/1000</f>
        <v>750.39958000000013</v>
      </c>
      <c r="L60" s="6">
        <f>+SUM(C60)+SUM(B61:B71)</f>
        <v>777.51700000000005</v>
      </c>
      <c r="M60" s="6">
        <f t="shared" ref="M60" si="97">+SUM(D60)+SUM(C61:C71)</f>
        <v>763.17699999999991</v>
      </c>
      <c r="N60" s="6">
        <f t="shared" ref="N60" si="98">+SUM(E60)+SUM(D61:D71)</f>
        <v>755.69799999999998</v>
      </c>
      <c r="O60" s="149">
        <f t="shared" ref="O60" si="99">+SUM(F60)+SUM(E61:E71)</f>
        <v>729.39599999999984</v>
      </c>
      <c r="P60" s="132">
        <f t="shared" ref="P60" si="100">+SUM(G60)+SUM(F61:F71)</f>
        <v>704.81999999999994</v>
      </c>
      <c r="Q60" s="163">
        <f>+P60/O60-1</f>
        <v>-3.3693631443002081E-2</v>
      </c>
      <c r="R60" s="157">
        <f>+POWER(P60/K60,0.2)-1</f>
        <v>-1.2454470439154597E-2</v>
      </c>
    </row>
    <row r="61" spans="1:18" x14ac:dyDescent="0.25">
      <c r="A61" s="131" t="s">
        <v>11</v>
      </c>
      <c r="B61" s="148">
        <f>+'[1]4.EXPORTACIONES POR ENVASE'!E317/1000</f>
        <v>52.609000000000002</v>
      </c>
      <c r="C61" s="6">
        <f>+'[1]4.EXPORTACIONES POR ENVASE'!E329/1000</f>
        <v>43.704000000000001</v>
      </c>
      <c r="D61" s="6">
        <f>+'[1]4.EXPORTACIONES POR ENVASE'!E341/1000</f>
        <v>50.152000000000001</v>
      </c>
      <c r="E61" s="6">
        <f>+'[1]4.EXPORTACIONES POR ENVASE'!E353/1000</f>
        <v>53.116</v>
      </c>
      <c r="F61" s="149">
        <f>+'[1]4.EXPORTACIONES POR ENVASE'!E365/1000</f>
        <v>49.316000000000003</v>
      </c>
      <c r="G61" s="132">
        <f>+'[1]4.EXPORTACIONES POR ENVASE'!E377/1000</f>
        <v>57.359000000000002</v>
      </c>
      <c r="H61" s="133">
        <f t="shared" ref="H61:H65" si="101">+G61/F61-1</f>
        <v>0.16309108605726341</v>
      </c>
      <c r="I61" s="2"/>
      <c r="J61" s="131" t="s">
        <v>11</v>
      </c>
      <c r="K61" s="148">
        <f>+SUM('[1]4.EXPORTACIONES POR ENVASE'!E306:E317)/1000</f>
        <v>748.83947000000012</v>
      </c>
      <c r="L61" s="6">
        <f>+SUM(C60:C61)+SUM(B62:B71)</f>
        <v>768.61200000000008</v>
      </c>
      <c r="M61" s="6">
        <f t="shared" ref="M61" si="102">+SUM(D60:D61)+SUM(C62:C71)</f>
        <v>769.625</v>
      </c>
      <c r="N61" s="6">
        <f t="shared" ref="N61" si="103">+SUM(E60:E61)+SUM(D62:D71)</f>
        <v>758.66199999999992</v>
      </c>
      <c r="O61" s="149">
        <f t="shared" ref="O61" si="104">+SUM(F60:F61)+SUM(E62:E71)</f>
        <v>725.59599999999989</v>
      </c>
      <c r="P61" s="132">
        <f t="shared" ref="P61" si="105">+SUM(G60:G61)+SUM(F62:F71)</f>
        <v>712.86299999999994</v>
      </c>
      <c r="Q61" s="163">
        <f t="shared" ref="Q61:Q65" si="106">+P61/O61-1</f>
        <v>-1.7548332680995982E-2</v>
      </c>
      <c r="R61" s="157">
        <f t="shared" ref="R61:R65" si="107">+POWER(P61/K61,0.2)-1</f>
        <v>-9.7987520333292499E-3</v>
      </c>
    </row>
    <row r="62" spans="1:18" x14ac:dyDescent="0.25">
      <c r="A62" s="131" t="s">
        <v>0</v>
      </c>
      <c r="B62" s="148">
        <f>+'[1]4.EXPORTACIONES POR ENVASE'!E318/1000</f>
        <v>65.137</v>
      </c>
      <c r="C62" s="6">
        <f>+'[1]4.EXPORTACIONES POR ENVASE'!E330/1000</f>
        <v>65.403000000000006</v>
      </c>
      <c r="D62" s="6">
        <f>+'[1]4.EXPORTACIONES POR ENVASE'!E342/1000</f>
        <v>63.695999999999998</v>
      </c>
      <c r="E62" s="6">
        <f>+'[1]4.EXPORTACIONES POR ENVASE'!E354/1000</f>
        <v>57.857999999999997</v>
      </c>
      <c r="F62" s="149">
        <f>+'[1]4.EXPORTACIONES POR ENVASE'!E366/1000</f>
        <v>52.344999999999999</v>
      </c>
      <c r="G62" s="132">
        <f>+'[1]4.EXPORTACIONES POR ENVASE'!E378/1000</f>
        <v>67.563000000000002</v>
      </c>
      <c r="H62" s="133">
        <f t="shared" si="101"/>
        <v>0.29072499761199744</v>
      </c>
      <c r="I62" s="2"/>
      <c r="J62" s="131" t="s">
        <v>0</v>
      </c>
      <c r="K62" s="148">
        <f>+SUM('[1]4.EXPORTACIONES POR ENVASE'!E307:E318)/1000</f>
        <v>746.88753999999994</v>
      </c>
      <c r="L62" s="6">
        <f>+SUM(C60:C62)+SUM(B63:B71)</f>
        <v>768.87800000000016</v>
      </c>
      <c r="M62" s="6">
        <f t="shared" ref="M62" si="108">+SUM(D60:D62)+SUM(C63:C71)</f>
        <v>767.91799999999989</v>
      </c>
      <c r="N62" s="6">
        <f t="shared" ref="N62" si="109">+SUM(E60:E62)+SUM(D63:D71)</f>
        <v>752.82400000000007</v>
      </c>
      <c r="O62" s="149">
        <f t="shared" ref="O62" si="110">+SUM(F60:F62)+SUM(E63:E71)</f>
        <v>720.08300000000008</v>
      </c>
      <c r="P62" s="132">
        <f t="shared" ref="P62" si="111">+SUM(G60:G62)+SUM(F63:F71)</f>
        <v>728.0809999999999</v>
      </c>
      <c r="Q62" s="163">
        <f t="shared" si="106"/>
        <v>1.1107052936952799E-2</v>
      </c>
      <c r="R62" s="157">
        <f t="shared" si="107"/>
        <v>-5.0874785593750804E-3</v>
      </c>
    </row>
    <row r="63" spans="1:18" x14ac:dyDescent="0.25">
      <c r="A63" s="131" t="s">
        <v>1</v>
      </c>
      <c r="B63" s="148">
        <f>+'[1]4.EXPORTACIONES POR ENVASE'!E319/1000</f>
        <v>69.844279999999998</v>
      </c>
      <c r="C63" s="6">
        <f>+'[1]4.EXPORTACIONES POR ENVASE'!E331/1000</f>
        <v>60.719000000000001</v>
      </c>
      <c r="D63" s="6">
        <f>+'[1]4.EXPORTACIONES POR ENVASE'!E343/1000</f>
        <v>57.783999999999999</v>
      </c>
      <c r="E63" s="6">
        <f>+'[1]4.EXPORTACIONES POR ENVASE'!E355/1000</f>
        <v>63.976999999999997</v>
      </c>
      <c r="F63" s="149">
        <f>+'[1]4.EXPORTACIONES POR ENVASE'!E367/1000</f>
        <v>60.994</v>
      </c>
      <c r="G63" s="132">
        <f>+'[1]4.EXPORTACIONES POR ENVASE'!E379/1000</f>
        <v>64.656999999999996</v>
      </c>
      <c r="H63" s="133">
        <f t="shared" si="101"/>
        <v>6.0055087385644468E-2</v>
      </c>
      <c r="I63" s="2"/>
      <c r="J63" s="131" t="s">
        <v>1</v>
      </c>
      <c r="K63" s="148">
        <f>+SUM('[1]4.EXPORTACIONES POR ENVASE'!E308:E319)/1000</f>
        <v>748.47762</v>
      </c>
      <c r="L63" s="6">
        <f>+SUM(C60:C63)+SUM(B64:B71)</f>
        <v>759.75271999999995</v>
      </c>
      <c r="M63" s="6">
        <f t="shared" ref="M63" si="112">+SUM(D60:D63)+SUM(C64:C71)</f>
        <v>764.98299999999995</v>
      </c>
      <c r="N63" s="6">
        <f t="shared" ref="N63" si="113">+SUM(E60:E63)+SUM(D64:D71)</f>
        <v>759.01700000000005</v>
      </c>
      <c r="O63" s="149">
        <f t="shared" ref="O63" si="114">+SUM(F60:F63)+SUM(E64:E71)</f>
        <v>717.09999999999991</v>
      </c>
      <c r="P63" s="132">
        <f t="shared" ref="P63" si="115">+SUM(G60:G63)+SUM(F64:F71)</f>
        <v>731.74400000000003</v>
      </c>
      <c r="Q63" s="163">
        <f t="shared" si="106"/>
        <v>2.0421140705620067E-2</v>
      </c>
      <c r="R63" s="157">
        <f t="shared" si="107"/>
        <v>-4.5119061500068502E-3</v>
      </c>
    </row>
    <row r="64" spans="1:18" x14ac:dyDescent="0.25">
      <c r="A64" s="131" t="s">
        <v>2</v>
      </c>
      <c r="B64" s="148">
        <f>+'[1]4.EXPORTACIONES POR ENVASE'!E320/1000</f>
        <v>68.087999999999994</v>
      </c>
      <c r="C64" s="6">
        <f>+'[1]4.EXPORTACIONES POR ENVASE'!E332/1000</f>
        <v>66.643000000000001</v>
      </c>
      <c r="D64" s="6">
        <f>+'[1]4.EXPORTACIONES POR ENVASE'!E344/1000</f>
        <v>66.608000000000004</v>
      </c>
      <c r="E64" s="6">
        <f>+'[1]4.EXPORTACIONES POR ENVASE'!E356/1000</f>
        <v>69.263000000000005</v>
      </c>
      <c r="F64" s="149">
        <f>+'[1]4.EXPORTACIONES POR ENVASE'!E368/1000</f>
        <v>55.177999999999997</v>
      </c>
      <c r="G64" s="132">
        <f>+'[1]4.EXPORTACIONES POR ENVASE'!E380/1000</f>
        <v>66.84</v>
      </c>
      <c r="H64" s="133">
        <f t="shared" si="101"/>
        <v>0.21135235057450452</v>
      </c>
      <c r="I64" s="2"/>
      <c r="J64" s="131" t="s">
        <v>2</v>
      </c>
      <c r="K64" s="148">
        <f>+SUM('[1]4.EXPORTACIONES POR ENVASE'!E309:E320)/1000</f>
        <v>757.84892000000002</v>
      </c>
      <c r="L64" s="6">
        <f>+SUM(C60:C64)+SUM(B65:B71)</f>
        <v>758.30772000000002</v>
      </c>
      <c r="M64" s="6">
        <f t="shared" ref="M64" si="116">+SUM(D60:D64)+SUM(C65:C71)</f>
        <v>764.94799999999998</v>
      </c>
      <c r="N64" s="6">
        <f t="shared" ref="N64" si="117">+SUM(E60:E64)+SUM(D65:D71)</f>
        <v>761.67200000000003</v>
      </c>
      <c r="O64" s="149">
        <f t="shared" ref="O64" si="118">+SUM(F60:F64)+SUM(E65:E71)</f>
        <v>703.0150000000001</v>
      </c>
      <c r="P64" s="132">
        <f t="shared" ref="P64" si="119">+SUM(G60:G64)+SUM(F65:F71)</f>
        <v>743.40599999999995</v>
      </c>
      <c r="Q64" s="163">
        <f t="shared" si="106"/>
        <v>5.745396613159004E-2</v>
      </c>
      <c r="R64" s="157">
        <f t="shared" si="107"/>
        <v>-3.8409491990634148E-3</v>
      </c>
    </row>
    <row r="65" spans="1:18" x14ac:dyDescent="0.25">
      <c r="A65" s="131" t="s">
        <v>3</v>
      </c>
      <c r="B65" s="148">
        <f>+'[1]4.EXPORTACIONES POR ENVASE'!E321/1000</f>
        <v>57.420720000000003</v>
      </c>
      <c r="C65" s="6">
        <f>+'[1]4.EXPORTACIONES POR ENVASE'!E333/1000</f>
        <v>66.965000000000003</v>
      </c>
      <c r="D65" s="6">
        <f>+'[1]4.EXPORTACIONES POR ENVASE'!E345/1000</f>
        <v>60.079000000000001</v>
      </c>
      <c r="E65" s="6">
        <f>+'[1]4.EXPORTACIONES POR ENVASE'!E357/1000</f>
        <v>55.506999999999998</v>
      </c>
      <c r="F65" s="149">
        <f>+'[1]4.EXPORTACIONES POR ENVASE'!E369/1000</f>
        <v>52.593000000000004</v>
      </c>
      <c r="G65" s="132">
        <f>+'[1]4.EXPORTACIONES POR ENVASE'!E381/1000</f>
        <v>77.972999999999999</v>
      </c>
      <c r="H65" s="133">
        <f t="shared" si="101"/>
        <v>0.48257372654155484</v>
      </c>
      <c r="I65" s="2"/>
      <c r="J65" s="131" t="s">
        <v>3</v>
      </c>
      <c r="K65" s="148">
        <f>+SUM('[1]4.EXPORTACIONES POR ENVASE'!E310:E321)/1000</f>
        <v>742.31695999999999</v>
      </c>
      <c r="L65" s="6">
        <f>+SUM(C60:C65)+SUM(B66:B71)</f>
        <v>767.85200000000009</v>
      </c>
      <c r="M65" s="6">
        <f t="shared" ref="M65" si="120">+SUM(D60:D65)+SUM(C66:C71)</f>
        <v>758.0619999999999</v>
      </c>
      <c r="N65" s="6">
        <f t="shared" ref="N65" si="121">+SUM(E60:E65)+SUM(D66:D71)</f>
        <v>757.10000000000014</v>
      </c>
      <c r="O65" s="149">
        <f t="shared" ref="O65" si="122">+SUM(F60:F65)+SUM(E66:E71)</f>
        <v>700.101</v>
      </c>
      <c r="P65" s="132">
        <f t="shared" ref="P65" si="123">+SUM(G60:G65)+SUM(F66:F71)</f>
        <v>768.78600000000006</v>
      </c>
      <c r="Q65" s="163">
        <f t="shared" si="106"/>
        <v>9.8107273093453795E-2</v>
      </c>
      <c r="R65" s="157">
        <f t="shared" si="107"/>
        <v>7.0318734325534038E-3</v>
      </c>
    </row>
    <row r="66" spans="1:18" x14ac:dyDescent="0.25">
      <c r="A66" s="131" t="s">
        <v>4</v>
      </c>
      <c r="B66" s="148">
        <f>+'[1]4.EXPORTACIONES POR ENVASE'!E322/1000</f>
        <v>58.302999999999997</v>
      </c>
      <c r="C66" s="6">
        <f>+'[1]4.EXPORTACIONES POR ENVASE'!E334/1000</f>
        <v>65.509</v>
      </c>
      <c r="D66" s="6">
        <f>+'[1]4.EXPORTACIONES POR ENVASE'!E346/1000</f>
        <v>73.295000000000002</v>
      </c>
      <c r="E66" s="6">
        <f>+'[1]4.EXPORTACIONES POR ENVASE'!E358/1000</f>
        <v>66.186000000000007</v>
      </c>
      <c r="F66" s="149">
        <f>+'[1]4.EXPORTACIONES POR ENVASE'!E370/1000</f>
        <v>70.233999999999995</v>
      </c>
      <c r="G66" s="132">
        <f>+'[1]4.EXPORTACIONES POR ENVASE'!E382/1000</f>
        <v>77.069999999999993</v>
      </c>
      <c r="H66" s="133">
        <f t="shared" ref="H66:H67" si="124">+G66/F66-1</f>
        <v>9.7331776632400224E-2</v>
      </c>
      <c r="I66" s="2"/>
      <c r="J66" s="131" t="s">
        <v>4</v>
      </c>
      <c r="K66" s="148">
        <f>+SUM('[1]4.EXPORTACIONES POR ENVASE'!E311:E322)/1000</f>
        <v>735.74374</v>
      </c>
      <c r="L66" s="6">
        <f>+SUM(C60:C66)+SUM(B67:B71)</f>
        <v>775.05800000000011</v>
      </c>
      <c r="M66" s="6">
        <f t="shared" ref="M66" si="125">+SUM(D60:D66)+SUM(C67:C71)</f>
        <v>765.84799999999996</v>
      </c>
      <c r="N66" s="6">
        <f t="shared" ref="N66" si="126">+SUM(E60:E66)+SUM(D67:D71)</f>
        <v>749.99099999999999</v>
      </c>
      <c r="O66" s="149">
        <f t="shared" ref="O66:P66" si="127">+SUM(F60:F66)+SUM(E67:E71)</f>
        <v>704.149</v>
      </c>
      <c r="P66" s="132">
        <f t="shared" si="127"/>
        <v>775.62200000000007</v>
      </c>
      <c r="Q66" s="163">
        <f t="shared" ref="Q66:Q67" si="128">+P66/O66-1</f>
        <v>0.10150266491893056</v>
      </c>
      <c r="R66" s="157">
        <f t="shared" ref="R66:R67" si="129">+POWER(P66/K66,0.2)-1</f>
        <v>1.0612600233685932E-2</v>
      </c>
    </row>
    <row r="67" spans="1:18" x14ac:dyDescent="0.25">
      <c r="A67" s="131" t="s">
        <v>5</v>
      </c>
      <c r="B67" s="148">
        <f>+'[1]4.EXPORTACIONES POR ENVASE'!E323/1000</f>
        <v>86.543999999999997</v>
      </c>
      <c r="C67" s="6">
        <f>+'[1]4.EXPORTACIONES POR ENVASE'!E335/1000</f>
        <v>81.596999999999994</v>
      </c>
      <c r="D67" s="6">
        <f>+'[1]4.EXPORTACIONES POR ENVASE'!E347/1000</f>
        <v>83.495000000000005</v>
      </c>
      <c r="E67" s="6">
        <f>+'[1]4.EXPORTACIONES POR ENVASE'!E359/1000</f>
        <v>77.358999999999995</v>
      </c>
      <c r="F67" s="149">
        <f>+'[1]4.EXPORTACIONES POR ENVASE'!E371/1000</f>
        <v>63.46</v>
      </c>
      <c r="G67" s="132">
        <f>+'[1]4.EXPORTACIONES POR ENVASE'!E383/1000</f>
        <v>76.385999999999996</v>
      </c>
      <c r="H67" s="133">
        <f t="shared" si="124"/>
        <v>0.20368736211786942</v>
      </c>
      <c r="I67" s="2"/>
      <c r="J67" s="131" t="s">
        <v>5</v>
      </c>
      <c r="K67" s="148">
        <f>+SUM('[1]4.EXPORTACIONES POR ENVASE'!E312:E323)/1000</f>
        <v>756.88016999999991</v>
      </c>
      <c r="L67" s="6">
        <f>+SUM(C60:C67)+SUM(B68:B71)</f>
        <v>770.1110000000001</v>
      </c>
      <c r="M67" s="6">
        <f t="shared" ref="M67" si="130">+SUM(D60:D67)+SUM(C68:C71)</f>
        <v>767.74600000000009</v>
      </c>
      <c r="N67" s="6">
        <f t="shared" ref="N67" si="131">+SUM(E60:E67)+SUM(D68:D71)</f>
        <v>743.85500000000002</v>
      </c>
      <c r="O67" s="149">
        <f t="shared" ref="O67" si="132">+SUM(F60:F67)+SUM(E68:E71)</f>
        <v>690.25</v>
      </c>
      <c r="P67" s="132">
        <f t="shared" ref="P67" si="133">+SUM(G60:G67)+SUM(F68:F71)</f>
        <v>788.548</v>
      </c>
      <c r="Q67" s="163">
        <f t="shared" si="128"/>
        <v>0.14240927200289755</v>
      </c>
      <c r="R67" s="157">
        <f t="shared" si="129"/>
        <v>8.2313598016603429E-3</v>
      </c>
    </row>
    <row r="68" spans="1:18" x14ac:dyDescent="0.25">
      <c r="A68" s="131" t="s">
        <v>6</v>
      </c>
      <c r="B68" s="148">
        <f>+'[1]4.EXPORTACIONES POR ENVASE'!E324/1000</f>
        <v>71.102000000000004</v>
      </c>
      <c r="C68" s="6">
        <f>+'[1]4.EXPORTACIONES POR ENVASE'!E336/1000</f>
        <v>62.674999999999997</v>
      </c>
      <c r="D68" s="6">
        <f>+'[1]4.EXPORTACIONES POR ENVASE'!E348/1000</f>
        <v>55.454000000000001</v>
      </c>
      <c r="E68" s="6">
        <f>+'[1]4.EXPORTACIONES POR ENVASE'!E360/1000</f>
        <v>56.094999999999999</v>
      </c>
      <c r="F68" s="149">
        <f>+'[1]4.EXPORTACIONES POR ENVASE'!E372/1000</f>
        <v>67.331999999999994</v>
      </c>
      <c r="G68" s="132"/>
      <c r="H68" s="134"/>
      <c r="I68" s="2"/>
      <c r="J68" s="131" t="s">
        <v>6</v>
      </c>
      <c r="K68" s="148">
        <f>+SUM('[1]4.EXPORTACIONES POR ENVASE'!E313:E324)/1000</f>
        <v>757.19332999999995</v>
      </c>
      <c r="L68" s="6">
        <f>+SUM(C60:C68)+SUM(B69:B71)</f>
        <v>761.68400000000008</v>
      </c>
      <c r="M68" s="6">
        <f t="shared" ref="M68" si="134">+SUM(D60:D68)+SUM(C69:C71)</f>
        <v>760.52499999999998</v>
      </c>
      <c r="N68" s="6">
        <f t="shared" ref="N68" si="135">+SUM(E60:E68)+SUM(D69:D71)</f>
        <v>744.49599999999998</v>
      </c>
      <c r="O68" s="149">
        <f t="shared" ref="O68" si="136">+SUM(F60:F68)+SUM(E69:E71)</f>
        <v>701.48699999999997</v>
      </c>
      <c r="P68" s="132"/>
      <c r="Q68" s="164"/>
      <c r="R68" s="158"/>
    </row>
    <row r="69" spans="1:18" x14ac:dyDescent="0.25">
      <c r="A69" s="131" t="s">
        <v>7</v>
      </c>
      <c r="B69" s="148">
        <f>+'[1]4.EXPORTACIONES POR ENVASE'!E325/1000</f>
        <v>68.126000000000005</v>
      </c>
      <c r="C69" s="6">
        <f>+'[1]4.EXPORTACIONES POR ENVASE'!E337/1000</f>
        <v>72.119</v>
      </c>
      <c r="D69" s="6">
        <f>+'[1]4.EXPORTACIONES POR ENVASE'!E349/1000</f>
        <v>69.046000000000006</v>
      </c>
      <c r="E69" s="6">
        <f>+'[1]4.EXPORTACIONES POR ENVASE'!E361/1000</f>
        <v>64.462999999999994</v>
      </c>
      <c r="F69" s="149">
        <f>+'[1]4.EXPORTACIONES POR ENVASE'!E373/1000</f>
        <v>66.466999999999999</v>
      </c>
      <c r="G69" s="132"/>
      <c r="H69" s="134"/>
      <c r="I69" s="2"/>
      <c r="J69" s="131" t="s">
        <v>7</v>
      </c>
      <c r="K69" s="148">
        <f>+SUM('[1]4.EXPORTACIONES POR ENVASE'!E314:E325)/1000</f>
        <v>756.34696999999994</v>
      </c>
      <c r="L69" s="6">
        <f>+SUM(C60:C69)+SUM(B70:B71)</f>
        <v>765.67700000000002</v>
      </c>
      <c r="M69" s="6">
        <f t="shared" ref="M69" si="137">+SUM(D60:D69)+SUM(C70:C71)</f>
        <v>757.452</v>
      </c>
      <c r="N69" s="6">
        <f t="shared" ref="N69" si="138">+SUM(E60:E69)+SUM(D70:D71)</f>
        <v>739.9129999999999</v>
      </c>
      <c r="O69" s="149">
        <f t="shared" ref="O69" si="139">+SUM(F60:F69)+SUM(E70:E71)</f>
        <v>703.49099999999999</v>
      </c>
      <c r="P69" s="132"/>
      <c r="Q69" s="164"/>
      <c r="R69" s="158"/>
    </row>
    <row r="70" spans="1:18" x14ac:dyDescent="0.25">
      <c r="A70" s="131" t="s">
        <v>8</v>
      </c>
      <c r="B70" s="148">
        <f>+'[1]4.EXPORTACIONES POR ENVASE'!E326/1000</f>
        <v>61.575000000000003</v>
      </c>
      <c r="C70" s="6">
        <f>+'[1]4.EXPORTACIONES POR ENVASE'!E338/1000</f>
        <v>61.554000000000002</v>
      </c>
      <c r="D70" s="6">
        <f>+'[1]4.EXPORTACIONES POR ENVASE'!E350/1000</f>
        <v>62.279000000000003</v>
      </c>
      <c r="E70" s="6">
        <f>+'[1]4.EXPORTACIONES POR ENVASE'!E362/1000</f>
        <v>56.661000000000001</v>
      </c>
      <c r="F70" s="149">
        <f>+'[1]4.EXPORTACIONES POR ENVASE'!E374/1000</f>
        <v>60.113</v>
      </c>
      <c r="G70" s="132"/>
      <c r="H70" s="134"/>
      <c r="I70" s="2"/>
      <c r="J70" s="131" t="s">
        <v>8</v>
      </c>
      <c r="K70" s="148">
        <f>+SUM('[1]4.EXPORTACIONES POR ENVASE'!E315:E326)/1000</f>
        <v>763.6335499999999</v>
      </c>
      <c r="L70" s="6">
        <f>+SUM(C60:C70)+SUM(B71)</f>
        <v>765.65600000000006</v>
      </c>
      <c r="M70" s="6">
        <f t="shared" ref="M70" si="140">+SUM(D60:D70)+SUM(C71)</f>
        <v>758.17700000000002</v>
      </c>
      <c r="N70" s="6">
        <f t="shared" ref="N70" si="141">+SUM(E60:E70)+SUM(D71)</f>
        <v>734.29499999999985</v>
      </c>
      <c r="O70" s="149">
        <f t="shared" ref="O70" si="142">+SUM(F60:F70)+SUM(E71)</f>
        <v>706.94299999999998</v>
      </c>
      <c r="P70" s="132"/>
      <c r="Q70" s="164"/>
      <c r="R70" s="158"/>
    </row>
    <row r="71" spans="1:18" x14ac:dyDescent="0.25">
      <c r="A71" s="131" t="s">
        <v>9</v>
      </c>
      <c r="B71" s="148">
        <f>+'[1]4.EXPORTACIONES POR ENVASE'!E327/1000</f>
        <v>64.287000000000006</v>
      </c>
      <c r="C71" s="6">
        <f>+'[1]4.EXPORTACIONES POR ENVASE'!E339/1000</f>
        <v>62.587000000000003</v>
      </c>
      <c r="D71" s="6">
        <f>+'[1]4.EXPORTACIONES POR ENVASE'!E351/1000</f>
        <v>58.463000000000001</v>
      </c>
      <c r="E71" s="6">
        <f>+'[1]4.EXPORTACIONES POR ENVASE'!E363/1000</f>
        <v>55.981999999999999</v>
      </c>
      <c r="F71" s="149">
        <f>+'[1]4.EXPORTACIONES POR ENVASE'!E375/1000</f>
        <v>54.298000000000002</v>
      </c>
      <c r="G71" s="132"/>
      <c r="H71" s="134"/>
      <c r="I71" s="2"/>
      <c r="J71" s="131" t="s">
        <v>9</v>
      </c>
      <c r="K71" s="148">
        <f>+SUM('[1]4.EXPORTACIONES POR ENVASE'!E316:E327)/1000</f>
        <v>771.49802</v>
      </c>
      <c r="L71" s="6">
        <f>+SUM(C60:C71)</f>
        <v>763.95600000000002</v>
      </c>
      <c r="M71" s="6">
        <f t="shared" ref="M71" si="143">+SUM(D60:D71)</f>
        <v>754.053</v>
      </c>
      <c r="N71" s="6">
        <f t="shared" ref="N71" si="144">+SUM(E60:E71)</f>
        <v>731.81399999999985</v>
      </c>
      <c r="O71" s="149">
        <f t="shared" ref="O71" si="145">+SUM(F60:F71)</f>
        <v>705.25900000000001</v>
      </c>
      <c r="P71" s="132"/>
      <c r="Q71" s="164"/>
      <c r="R71" s="158"/>
    </row>
    <row r="72" spans="1:18" ht="25.5" x14ac:dyDescent="0.25">
      <c r="A72" s="135" t="s">
        <v>13</v>
      </c>
      <c r="B72" s="150">
        <f>SUM(B60:B71)</f>
        <v>771.49802000000011</v>
      </c>
      <c r="C72" s="125">
        <f t="shared" ref="C72:F72" si="146">SUM(C60:C71)</f>
        <v>763.95600000000002</v>
      </c>
      <c r="D72" s="125">
        <f t="shared" si="146"/>
        <v>754.053</v>
      </c>
      <c r="E72" s="125">
        <f t="shared" si="146"/>
        <v>731.81399999999985</v>
      </c>
      <c r="F72" s="151">
        <f t="shared" si="146"/>
        <v>705.25900000000001</v>
      </c>
      <c r="G72" s="136"/>
      <c r="H72" s="137"/>
      <c r="I72" s="3"/>
      <c r="J72" s="135" t="s">
        <v>14</v>
      </c>
      <c r="K72" s="150">
        <f t="shared" ref="K72" si="147">+AVERAGE(K60:K71)</f>
        <v>753.00548916666651</v>
      </c>
      <c r="L72" s="125">
        <f>+AVERAGE(L60:L71)</f>
        <v>766.92178666666678</v>
      </c>
      <c r="M72" s="125">
        <f t="shared" ref="M72:P72" si="148">+AVERAGE(M60:M71)</f>
        <v>762.70949999999993</v>
      </c>
      <c r="N72" s="125">
        <f t="shared" si="148"/>
        <v>749.11141666666663</v>
      </c>
      <c r="O72" s="151">
        <f t="shared" si="148"/>
        <v>708.90583333333325</v>
      </c>
      <c r="P72" s="136">
        <f t="shared" si="148"/>
        <v>744.2337500000001</v>
      </c>
      <c r="Q72" s="166">
        <f t="shared" ref="Q72" si="149">+P72/O72-1</f>
        <v>4.9834427938830972E-2</v>
      </c>
      <c r="R72" s="243">
        <f t="shared" ref="R72" si="150">+POWER(P72/K72,0.2)-1</f>
        <v>-2.3407265984106695E-3</v>
      </c>
    </row>
    <row r="73" spans="1:18" ht="25.5" x14ac:dyDescent="0.25">
      <c r="A73" s="138" t="s">
        <v>15</v>
      </c>
      <c r="B73" s="152">
        <f>+B72/B$108</f>
        <v>0.9330603154351832</v>
      </c>
      <c r="C73" s="126">
        <f t="shared" ref="C73:F73" si="151">+C72/C$108</f>
        <v>0.94360872073131419</v>
      </c>
      <c r="D73" s="126">
        <f t="shared" si="151"/>
        <v>0.91831246978245817</v>
      </c>
      <c r="E73" s="126">
        <f t="shared" si="151"/>
        <v>0.91606258347739089</v>
      </c>
      <c r="F73" s="153">
        <f t="shared" si="151"/>
        <v>0.89130006192576494</v>
      </c>
      <c r="G73" s="140"/>
      <c r="H73" s="141"/>
      <c r="I73" s="3"/>
      <c r="J73" s="138" t="s">
        <v>15</v>
      </c>
      <c r="K73" s="152">
        <f t="shared" ref="K73:P73" si="152">+K72/K$108</f>
        <v>0.932439993468551</v>
      </c>
      <c r="L73" s="126">
        <f t="shared" si="152"/>
        <v>0.93793563280268333</v>
      </c>
      <c r="M73" s="126">
        <f t="shared" si="152"/>
        <v>0.93639980225394503</v>
      </c>
      <c r="N73" s="126">
        <f t="shared" si="152"/>
        <v>0.91408651211126823</v>
      </c>
      <c r="O73" s="153">
        <f t="shared" si="152"/>
        <v>0.89844529728992117</v>
      </c>
      <c r="P73" s="139">
        <f t="shared" si="152"/>
        <v>0.90073839770964814</v>
      </c>
      <c r="Q73" s="165"/>
      <c r="R73" s="160"/>
    </row>
    <row r="74" spans="1:18" ht="26.25" thickBot="1" x14ac:dyDescent="0.3">
      <c r="A74" s="142" t="s">
        <v>12</v>
      </c>
      <c r="B74" s="154"/>
      <c r="C74" s="127">
        <f>+C72/B72-1</f>
        <v>-9.7758125160193332E-3</v>
      </c>
      <c r="D74" s="127">
        <f t="shared" ref="D74" si="153">+D72/C72-1</f>
        <v>-1.296278843284171E-2</v>
      </c>
      <c r="E74" s="127">
        <f t="shared" ref="E74" si="154">+E72/D72-1</f>
        <v>-2.949262187140711E-2</v>
      </c>
      <c r="F74" s="155">
        <f t="shared" ref="F74" si="155">+F72/E72-1</f>
        <v>-3.6286542755399331E-2</v>
      </c>
      <c r="G74" s="143"/>
      <c r="H74" s="145"/>
      <c r="I74" s="2"/>
      <c r="J74" s="142" t="s">
        <v>12</v>
      </c>
      <c r="K74" s="154"/>
      <c r="L74" s="127">
        <f>+L72/K72-1</f>
        <v>1.8481004056691619E-2</v>
      </c>
      <c r="M74" s="127">
        <f t="shared" ref="M74" si="156">+M72/L72-1</f>
        <v>-5.4924592571232722E-3</v>
      </c>
      <c r="N74" s="127">
        <f t="shared" ref="N74" si="157">+N72/M72-1</f>
        <v>-1.7828653416973705E-2</v>
      </c>
      <c r="O74" s="155">
        <f t="shared" ref="O74" si="158">+O72/N72-1</f>
        <v>-5.3671032691287479E-2</v>
      </c>
      <c r="P74" s="144">
        <f t="shared" ref="P74" si="159">+P72/O72-1</f>
        <v>4.9834427938830972E-2</v>
      </c>
      <c r="Q74" s="143"/>
      <c r="R74" s="161"/>
    </row>
    <row r="75" spans="1:18" ht="15.75" thickBo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spans="1:18" ht="15.75" thickBot="1" x14ac:dyDescent="0.3">
      <c r="A76" s="276" t="s">
        <v>41</v>
      </c>
      <c r="B76" s="277"/>
      <c r="C76" s="277"/>
      <c r="D76" s="277"/>
      <c r="E76" s="277"/>
      <c r="F76" s="277"/>
      <c r="G76" s="277"/>
      <c r="H76" s="278"/>
      <c r="I76" s="2"/>
      <c r="J76" s="276" t="s">
        <v>42</v>
      </c>
      <c r="K76" s="277"/>
      <c r="L76" s="277"/>
      <c r="M76" s="277"/>
      <c r="N76" s="277"/>
      <c r="O76" s="277"/>
      <c r="P76" s="277"/>
      <c r="Q76" s="277"/>
      <c r="R76" s="278"/>
    </row>
    <row r="77" spans="1:18" ht="38.25" x14ac:dyDescent="0.25">
      <c r="A77" s="128"/>
      <c r="B77" s="146">
        <v>2016</v>
      </c>
      <c r="C77" s="124">
        <f>+B77+1</f>
        <v>2017</v>
      </c>
      <c r="D77" s="124">
        <f t="shared" ref="D77" si="160">+C77+1</f>
        <v>2018</v>
      </c>
      <c r="E77" s="124">
        <f t="shared" ref="E77" si="161">+D77+1</f>
        <v>2019</v>
      </c>
      <c r="F77" s="147">
        <f t="shared" ref="F77" si="162">+E77+1</f>
        <v>2020</v>
      </c>
      <c r="G77" s="129">
        <f t="shared" ref="G77" si="163">+F77+1</f>
        <v>2021</v>
      </c>
      <c r="H77" s="130" t="s">
        <v>16</v>
      </c>
      <c r="I77" s="2"/>
      <c r="J77" s="128"/>
      <c r="K77" s="146">
        <v>2016</v>
      </c>
      <c r="L77" s="124">
        <f>+K77+1</f>
        <v>2017</v>
      </c>
      <c r="M77" s="124">
        <f t="shared" ref="M77" si="164">+L77+1</f>
        <v>2018</v>
      </c>
      <c r="N77" s="124">
        <f t="shared" ref="N77" si="165">+M77+1</f>
        <v>2019</v>
      </c>
      <c r="O77" s="147">
        <f t="shared" ref="O77" si="166">+N77+1</f>
        <v>2020</v>
      </c>
      <c r="P77" s="129">
        <f t="shared" ref="P77" si="167">+O77+1</f>
        <v>2021</v>
      </c>
      <c r="Q77" s="162" t="s">
        <v>16</v>
      </c>
      <c r="R77" s="156" t="s">
        <v>21</v>
      </c>
    </row>
    <row r="78" spans="1:18" x14ac:dyDescent="0.25">
      <c r="A78" s="131" t="s">
        <v>10</v>
      </c>
      <c r="B78" s="148">
        <f>+'[1]4.EXPORTACIONES POR ENVASE'!F316/1000</f>
        <v>6.1650600000000004</v>
      </c>
      <c r="C78" s="6">
        <f>+'[1]4.EXPORTACIONES POR ENVASE'!F328/1000</f>
        <v>7.609</v>
      </c>
      <c r="D78" s="6">
        <f>+'[1]4.EXPORTACIONES POR ENVASE'!F340/1000</f>
        <v>3.278</v>
      </c>
      <c r="E78" s="6">
        <f>+'[1]4.EXPORTACIONES POR ENVASE'!F352/1000</f>
        <v>7.2119999999999997</v>
      </c>
      <c r="F78" s="149">
        <f>+'[1]4.EXPORTACIONES POR ENVASE'!F364/1000</f>
        <v>10.14</v>
      </c>
      <c r="G78" s="132">
        <f>+'[1]4.EXPORTACIONES POR ENVASE'!F376/1000</f>
        <v>6.4189999999999996</v>
      </c>
      <c r="H78" s="133">
        <f>+G78/F78-1</f>
        <v>-0.36696252465483237</v>
      </c>
      <c r="I78" s="2"/>
      <c r="J78" s="131" t="s">
        <v>10</v>
      </c>
      <c r="K78" s="148">
        <f>+SUM('[1]4.EXPORTACIONES POR ENVASE'!F305:F316)/1000</f>
        <v>60.402579999999986</v>
      </c>
      <c r="L78" s="6">
        <f>+SUM(C78)+SUM(B79:B89)</f>
        <v>56.792809999999996</v>
      </c>
      <c r="M78" s="6">
        <f t="shared" ref="M78" si="168">+SUM(D78)+SUM(C79:C89)</f>
        <v>41.323999999999998</v>
      </c>
      <c r="N78" s="6">
        <f t="shared" ref="N78" si="169">+SUM(E78)+SUM(D79:D89)</f>
        <v>71.009999999999991</v>
      </c>
      <c r="O78" s="149">
        <f t="shared" ref="O78" si="170">+SUM(F78)+SUM(E79:E89)</f>
        <v>69.983000000000004</v>
      </c>
      <c r="P78" s="132">
        <f t="shared" ref="P78" si="171">+SUM(G78)+SUM(F79:F89)</f>
        <v>82.29</v>
      </c>
      <c r="Q78" s="163">
        <f>+P78/O78-1</f>
        <v>0.17585699384136144</v>
      </c>
      <c r="R78" s="157">
        <f>+POWER(P78/K78,0.2)-1</f>
        <v>6.3795906021860027E-2</v>
      </c>
    </row>
    <row r="79" spans="1:18" x14ac:dyDescent="0.25">
      <c r="A79" s="131" t="s">
        <v>11</v>
      </c>
      <c r="B79" s="148">
        <f>+'[1]4.EXPORTACIONES POR ENVASE'!F317/1000</f>
        <v>5.6774799999999992</v>
      </c>
      <c r="C79" s="6">
        <f>+'[1]4.EXPORTACIONES POR ENVASE'!F329/1000</f>
        <v>3.31</v>
      </c>
      <c r="D79" s="6">
        <f>+'[1]4.EXPORTACIONES POR ENVASE'!F341/1000</f>
        <v>4.9050000000000002</v>
      </c>
      <c r="E79" s="6">
        <f>+'[1]4.EXPORTACIONES POR ENVASE'!F353/1000</f>
        <v>5.1120000000000001</v>
      </c>
      <c r="F79" s="149">
        <f>+'[1]4.EXPORTACIONES POR ENVASE'!F365/1000</f>
        <v>8.4030000000000005</v>
      </c>
      <c r="G79" s="132">
        <f>+'[1]4.EXPORTACIONES POR ENVASE'!F377/1000</f>
        <v>5.766</v>
      </c>
      <c r="H79" s="133">
        <f t="shared" ref="H79:H83" si="172">+G79/F79-1</f>
        <v>-0.31381649410924672</v>
      </c>
      <c r="I79" s="2"/>
      <c r="J79" s="131" t="s">
        <v>11</v>
      </c>
      <c r="K79" s="148">
        <f>+SUM('[1]4.EXPORTACIONES POR ENVASE'!F306:F317)/1000</f>
        <v>61.657849999999989</v>
      </c>
      <c r="L79" s="6">
        <f>+SUM(C78:C79)+SUM(B80:B89)</f>
        <v>54.425330000000002</v>
      </c>
      <c r="M79" s="6">
        <f t="shared" ref="M79" si="173">+SUM(D78:D79)+SUM(C80:C89)</f>
        <v>42.918999999999997</v>
      </c>
      <c r="N79" s="6">
        <f t="shared" ref="N79" si="174">+SUM(E78:E79)+SUM(D80:D89)</f>
        <v>71.216999999999999</v>
      </c>
      <c r="O79" s="149">
        <f t="shared" ref="O79" si="175">+SUM(F78:F79)+SUM(E80:E89)</f>
        <v>73.274000000000001</v>
      </c>
      <c r="P79" s="132">
        <f t="shared" ref="P79" si="176">+SUM(G78:G79)+SUM(F80:F89)</f>
        <v>79.652999999999992</v>
      </c>
      <c r="Q79" s="163">
        <f t="shared" ref="Q79:Q83" si="177">+P79/O79-1</f>
        <v>8.7056800502224307E-2</v>
      </c>
      <c r="R79" s="157">
        <f t="shared" ref="R79:R83" si="178">+POWER(P79/K79,0.2)-1</f>
        <v>5.2550040058622516E-2</v>
      </c>
    </row>
    <row r="80" spans="1:18" x14ac:dyDescent="0.25">
      <c r="A80" s="131" t="s">
        <v>0</v>
      </c>
      <c r="B80" s="148">
        <f>+'[1]4.EXPORTACIONES POR ENVASE'!F318/1000</f>
        <v>4.5376099999999999</v>
      </c>
      <c r="C80" s="6">
        <f>+'[1]4.EXPORTACIONES POR ENVASE'!F330/1000</f>
        <v>2.5790000000000002</v>
      </c>
      <c r="D80" s="6">
        <f>+'[1]4.EXPORTACIONES POR ENVASE'!F342/1000</f>
        <v>3.806</v>
      </c>
      <c r="E80" s="6">
        <f>+'[1]4.EXPORTACIONES POR ENVASE'!F354/1000</f>
        <v>5.3419999999999996</v>
      </c>
      <c r="F80" s="149">
        <f>+'[1]4.EXPORTACIONES POR ENVASE'!F366/1000</f>
        <v>6.3659999999999997</v>
      </c>
      <c r="G80" s="132">
        <f>+'[1]4.EXPORTACIONES POR ENVASE'!F378/1000</f>
        <v>7.0259999999999998</v>
      </c>
      <c r="H80" s="133">
        <f t="shared" si="172"/>
        <v>0.10367577756833168</v>
      </c>
      <c r="I80" s="2"/>
      <c r="J80" s="131" t="s">
        <v>0</v>
      </c>
      <c r="K80" s="148">
        <f>+SUM('[1]4.EXPORTACIONES POR ENVASE'!F307:F318)/1000</f>
        <v>57.332529999999998</v>
      </c>
      <c r="L80" s="6">
        <f>+SUM(C78:C80)+SUM(B81:B89)</f>
        <v>52.466720000000009</v>
      </c>
      <c r="M80" s="6">
        <f t="shared" ref="M80" si="179">+SUM(D78:D80)+SUM(C81:C89)</f>
        <v>44.146000000000001</v>
      </c>
      <c r="N80" s="6">
        <f t="shared" ref="N80" si="180">+SUM(E78:E80)+SUM(D81:D89)</f>
        <v>72.753</v>
      </c>
      <c r="O80" s="149">
        <f t="shared" ref="O80" si="181">+SUM(F78:F80)+SUM(E81:E89)</f>
        <v>74.298000000000002</v>
      </c>
      <c r="P80" s="132">
        <f t="shared" ref="P80" si="182">+SUM(G78:G80)+SUM(F81:F89)</f>
        <v>80.312999999999988</v>
      </c>
      <c r="Q80" s="163">
        <f t="shared" si="177"/>
        <v>8.0957764677380029E-2</v>
      </c>
      <c r="R80" s="157">
        <f t="shared" si="178"/>
        <v>6.9736829909119002E-2</v>
      </c>
    </row>
    <row r="81" spans="1:19" x14ac:dyDescent="0.25">
      <c r="A81" s="131" t="s">
        <v>1</v>
      </c>
      <c r="B81" s="148">
        <f>+'[1]4.EXPORTACIONES POR ENVASE'!F319/1000</f>
        <v>3.1560100000000002</v>
      </c>
      <c r="C81" s="6">
        <f>+'[1]4.EXPORTACIONES POR ENVASE'!F331/1000</f>
        <v>2.3839999999999999</v>
      </c>
      <c r="D81" s="6">
        <f>+'[1]4.EXPORTACIONES POR ENVASE'!F343/1000</f>
        <v>4.6609999999999996</v>
      </c>
      <c r="E81" s="6">
        <f>+'[1]4.EXPORTACIONES POR ENVASE'!F355/1000</f>
        <v>4.1779999999999999</v>
      </c>
      <c r="F81" s="149">
        <f>+'[1]4.EXPORTACIONES POR ENVASE'!F367/1000</f>
        <v>5.4260000000000002</v>
      </c>
      <c r="G81" s="132">
        <f>+'[1]4.EXPORTACIONES POR ENVASE'!F379/1000</f>
        <v>7.8970000000000002</v>
      </c>
      <c r="H81" s="133">
        <f t="shared" si="172"/>
        <v>0.45539992628086989</v>
      </c>
      <c r="I81" s="2"/>
      <c r="J81" s="131" t="s">
        <v>1</v>
      </c>
      <c r="K81" s="148">
        <f>+SUM('[1]4.EXPORTACIONES POR ENVASE'!F308:F319)/1000</f>
        <v>53.518909999999998</v>
      </c>
      <c r="L81" s="6">
        <f>+SUM(C78:C81)+SUM(B82:B89)</f>
        <v>51.694710000000001</v>
      </c>
      <c r="M81" s="6">
        <f t="shared" ref="M81" si="183">+SUM(D78:D81)+SUM(C82:C89)</f>
        <v>46.423000000000002</v>
      </c>
      <c r="N81" s="6">
        <f t="shared" ref="N81" si="184">+SUM(E78:E81)+SUM(D82:D89)</f>
        <v>72.27000000000001</v>
      </c>
      <c r="O81" s="149">
        <f t="shared" ref="O81" si="185">+SUM(F78:F81)+SUM(E82:E89)</f>
        <v>75.545999999999992</v>
      </c>
      <c r="P81" s="132">
        <f t="shared" ref="P81" si="186">+SUM(G78:G81)+SUM(F82:F89)</f>
        <v>82.784000000000006</v>
      </c>
      <c r="Q81" s="163">
        <f t="shared" si="177"/>
        <v>9.580917586635973E-2</v>
      </c>
      <c r="R81" s="157">
        <f t="shared" si="178"/>
        <v>9.1158473226176762E-2</v>
      </c>
    </row>
    <row r="82" spans="1:19" x14ac:dyDescent="0.25">
      <c r="A82" s="131" t="s">
        <v>2</v>
      </c>
      <c r="B82" s="148">
        <f>+'[1]4.EXPORTACIONES POR ENVASE'!F320/1000</f>
        <v>4.0218299999999996</v>
      </c>
      <c r="C82" s="6">
        <f>+'[1]4.EXPORTACIONES POR ENVASE'!F332/1000</f>
        <v>2.2879999999999998</v>
      </c>
      <c r="D82" s="6">
        <f>+'[1]4.EXPORTACIONES POR ENVASE'!F344/1000</f>
        <v>4.4240000000000004</v>
      </c>
      <c r="E82" s="6">
        <f>+'[1]4.EXPORTACIONES POR ENVASE'!F356/1000</f>
        <v>4.3780000000000001</v>
      </c>
      <c r="F82" s="149">
        <f>+'[1]4.EXPORTACIONES POR ENVASE'!F368/1000</f>
        <v>6.5570000000000004</v>
      </c>
      <c r="G82" s="132">
        <f>+'[1]4.EXPORTACIONES POR ENVASE'!F380/1000</f>
        <v>8.2970000000000006</v>
      </c>
      <c r="H82" s="133">
        <f t="shared" si="172"/>
        <v>0.26536525850236381</v>
      </c>
      <c r="I82" s="2"/>
      <c r="J82" s="131" t="s">
        <v>2</v>
      </c>
      <c r="K82" s="148">
        <f>+SUM('[1]4.EXPORTACIONES POR ENVASE'!F309:F320)/1000</f>
        <v>52.718890000000009</v>
      </c>
      <c r="L82" s="6">
        <f>+SUM(C78:C82)+SUM(B83:B89)</f>
        <v>49.960880000000003</v>
      </c>
      <c r="M82" s="6">
        <f t="shared" ref="M82" si="187">+SUM(D78:D82)+SUM(C83:C89)</f>
        <v>48.558999999999997</v>
      </c>
      <c r="N82" s="6">
        <f t="shared" ref="N82" si="188">+SUM(E78:E82)+SUM(D83:D89)</f>
        <v>72.22399999999999</v>
      </c>
      <c r="O82" s="149">
        <f t="shared" ref="O82" si="189">+SUM(F78:F82)+SUM(E83:E89)</f>
        <v>77.724999999999994</v>
      </c>
      <c r="P82" s="132">
        <f t="shared" ref="P82" si="190">+SUM(G78:G82)+SUM(F83:F89)</f>
        <v>84.524000000000001</v>
      </c>
      <c r="Q82" s="163">
        <f t="shared" si="177"/>
        <v>8.747507237053731E-2</v>
      </c>
      <c r="R82" s="157">
        <f t="shared" si="178"/>
        <v>9.9012815569305301E-2</v>
      </c>
    </row>
    <row r="83" spans="1:19" x14ac:dyDescent="0.25">
      <c r="A83" s="131" t="s">
        <v>3</v>
      </c>
      <c r="B83" s="148">
        <f>+'[1]4.EXPORTACIONES POR ENVASE'!F321/1000</f>
        <v>3.89127</v>
      </c>
      <c r="C83" s="6">
        <f>+'[1]4.EXPORTACIONES POR ENVASE'!F333/1000</f>
        <v>4.2130000000000001</v>
      </c>
      <c r="D83" s="6">
        <f>+'[1]4.EXPORTACIONES POR ENVASE'!F345/1000</f>
        <v>2.851</v>
      </c>
      <c r="E83" s="6">
        <f>+'[1]4.EXPORTACIONES POR ENVASE'!F357/1000</f>
        <v>4.0060000000000002</v>
      </c>
      <c r="F83" s="149">
        <f>+'[1]4.EXPORTACIONES POR ENVASE'!F369/1000</f>
        <v>6.5720000000000001</v>
      </c>
      <c r="G83" s="132">
        <f>+'[1]4.EXPORTACIONES POR ENVASE'!F381/1000</f>
        <v>6.7839999999999998</v>
      </c>
      <c r="H83" s="133">
        <f t="shared" si="172"/>
        <v>3.2258064516129004E-2</v>
      </c>
      <c r="I83" s="2"/>
      <c r="J83" s="131" t="s">
        <v>3</v>
      </c>
      <c r="K83" s="148">
        <f>+SUM('[1]4.EXPORTACIONES POR ENVASE'!F310:F321)/1000</f>
        <v>50.804940000000002</v>
      </c>
      <c r="L83" s="6">
        <f>+SUM(C78:C83)+SUM(B84:B89)</f>
        <v>50.282610000000005</v>
      </c>
      <c r="M83" s="6">
        <f t="shared" ref="M83" si="191">+SUM(D78:D83)+SUM(C84:C89)</f>
        <v>47.197000000000003</v>
      </c>
      <c r="N83" s="6">
        <f t="shared" ref="N83" si="192">+SUM(E78:E83)+SUM(D84:D89)</f>
        <v>73.378999999999991</v>
      </c>
      <c r="O83" s="149">
        <f t="shared" ref="O83" si="193">+SUM(F78:F83)+SUM(E84:E89)</f>
        <v>80.290999999999997</v>
      </c>
      <c r="P83" s="132">
        <f t="shared" ref="P83" si="194">+SUM(G78:G83)+SUM(F84:F89)</f>
        <v>84.736000000000004</v>
      </c>
      <c r="Q83" s="163">
        <f t="shared" si="177"/>
        <v>5.536112391177106E-2</v>
      </c>
      <c r="R83" s="157">
        <f t="shared" si="178"/>
        <v>0.10772613742470138</v>
      </c>
      <c r="S83" s="4"/>
    </row>
    <row r="84" spans="1:19" x14ac:dyDescent="0.25">
      <c r="A84" s="131" t="s">
        <v>4</v>
      </c>
      <c r="B84" s="148">
        <f>+'[1]4.EXPORTACIONES POR ENVASE'!F322/1000</f>
        <v>3.04</v>
      </c>
      <c r="C84" s="6">
        <f>+'[1]4.EXPORTACIONES POR ENVASE'!F334/1000</f>
        <v>3.0819999999999999</v>
      </c>
      <c r="D84" s="6">
        <f>+'[1]4.EXPORTACIONES POR ENVASE'!F346/1000</f>
        <v>4.9240000000000004</v>
      </c>
      <c r="E84" s="6">
        <f>+'[1]4.EXPORTACIONES POR ENVASE'!F358/1000</f>
        <v>5.0039999999999996</v>
      </c>
      <c r="F84" s="149">
        <f>+'[1]4.EXPORTACIONES POR ENVASE'!F370/1000</f>
        <v>7.1280000000000001</v>
      </c>
      <c r="G84" s="132">
        <f>+'[1]4.EXPORTACIONES POR ENVASE'!F382/1000</f>
        <v>5.1609999999999996</v>
      </c>
      <c r="H84" s="133">
        <f t="shared" ref="H84:H85" si="195">+G84/F84-1</f>
        <v>-0.27595398428731766</v>
      </c>
      <c r="I84" s="2"/>
      <c r="J84" s="131" t="s">
        <v>4</v>
      </c>
      <c r="K84" s="148">
        <f>+SUM('[1]4.EXPORTACIONES POR ENVASE'!F311:F322)/1000</f>
        <v>50.86777</v>
      </c>
      <c r="L84" s="6">
        <f>+SUM(C78:C84)+SUM(B85:B89)</f>
        <v>50.324610000000007</v>
      </c>
      <c r="M84" s="6">
        <f t="shared" ref="M84" si="196">+SUM(D78:D84)+SUM(C85:C89)</f>
        <v>49.039000000000001</v>
      </c>
      <c r="N84" s="6">
        <f t="shared" ref="N84" si="197">+SUM(E78:E84)+SUM(D85:D89)</f>
        <v>73.459000000000003</v>
      </c>
      <c r="O84" s="149">
        <f t="shared" ref="O84:P84" si="198">+SUM(F78:F84)+SUM(E85:E89)</f>
        <v>82.415000000000006</v>
      </c>
      <c r="P84" s="132">
        <f t="shared" si="198"/>
        <v>82.769000000000005</v>
      </c>
      <c r="Q84" s="163">
        <f t="shared" ref="Q84:Q85" si="199">+P84/O84-1</f>
        <v>4.2953345871503679E-3</v>
      </c>
      <c r="R84" s="157">
        <f t="shared" ref="R84:R85" si="200">+POWER(P84/K84,0.2)-1</f>
        <v>0.10226242203752722</v>
      </c>
    </row>
    <row r="85" spans="1:19" x14ac:dyDescent="0.25">
      <c r="A85" s="131" t="s">
        <v>5</v>
      </c>
      <c r="B85" s="148">
        <f>+'[1]4.EXPORTACIONES POR ENVASE'!F323/1000</f>
        <v>4.4432600000000004</v>
      </c>
      <c r="C85" s="6">
        <f>+'[1]4.EXPORTACIONES POR ENVASE'!F335/1000</f>
        <v>4.0970000000000004</v>
      </c>
      <c r="D85" s="6">
        <f>+'[1]4.EXPORTACIONES POR ENVASE'!F347/1000</f>
        <v>6.7549999999999999</v>
      </c>
      <c r="E85" s="6">
        <f>+'[1]4.EXPORTACIONES POR ENVASE'!F359/1000</f>
        <v>6.6470000000000002</v>
      </c>
      <c r="F85" s="149">
        <f>+'[1]4.EXPORTACIONES POR ENVASE'!F371/1000</f>
        <v>7.843</v>
      </c>
      <c r="G85" s="132">
        <f>+'[1]4.EXPORTACIONES POR ENVASE'!F383/1000</f>
        <v>4.1230000000000002</v>
      </c>
      <c r="H85" s="133">
        <f t="shared" si="195"/>
        <v>-0.47430830039525684</v>
      </c>
      <c r="I85" s="2"/>
      <c r="J85" s="131" t="s">
        <v>5</v>
      </c>
      <c r="K85" s="148">
        <f>+SUM('[1]4.EXPORTACIONES POR ENVASE'!F312:F323)/1000</f>
        <v>52.265370000000004</v>
      </c>
      <c r="L85" s="6">
        <f>+SUM(C78:C85)+SUM(B86:B89)</f>
        <v>49.978350000000006</v>
      </c>
      <c r="M85" s="6">
        <f t="shared" ref="M85" si="201">+SUM(D78:D85)+SUM(C86:C89)</f>
        <v>51.697000000000003</v>
      </c>
      <c r="N85" s="6">
        <f t="shared" ref="N85" si="202">+SUM(E78:E85)+SUM(D86:D89)</f>
        <v>73.350999999999999</v>
      </c>
      <c r="O85" s="149">
        <f t="shared" ref="O85" si="203">+SUM(F78:F85)+SUM(E86:E89)</f>
        <v>83.611000000000004</v>
      </c>
      <c r="P85" s="132">
        <f t="shared" ref="P85" si="204">+SUM(G78:G85)+SUM(F86:F89)</f>
        <v>79.049000000000007</v>
      </c>
      <c r="Q85" s="163">
        <f t="shared" si="199"/>
        <v>-5.4562198753752456E-2</v>
      </c>
      <c r="R85" s="157">
        <f t="shared" si="200"/>
        <v>8.6266709933950469E-2</v>
      </c>
    </row>
    <row r="86" spans="1:19" x14ac:dyDescent="0.25">
      <c r="A86" s="131" t="s">
        <v>6</v>
      </c>
      <c r="B86" s="148">
        <f>+'[1]4.EXPORTACIONES POR ENVASE'!F324/1000</f>
        <v>3.9423499999999998</v>
      </c>
      <c r="C86" s="6">
        <f>+'[1]4.EXPORTACIONES POR ENVASE'!F336/1000</f>
        <v>4.1500000000000004</v>
      </c>
      <c r="D86" s="6">
        <f>+'[1]4.EXPORTACIONES POR ENVASE'!F348/1000</f>
        <v>9.2270000000000003</v>
      </c>
      <c r="E86" s="6">
        <f>+'[1]4.EXPORTACIONES POR ENVASE'!F360/1000</f>
        <v>4.399</v>
      </c>
      <c r="F86" s="149">
        <f>+'[1]4.EXPORTACIONES POR ENVASE'!F372/1000</f>
        <v>5.9630000000000001</v>
      </c>
      <c r="G86" s="132"/>
      <c r="H86" s="134"/>
      <c r="I86" s="2"/>
      <c r="J86" s="131" t="s">
        <v>6</v>
      </c>
      <c r="K86" s="148">
        <f>+SUM('[1]4.EXPORTACIONES POR ENVASE'!F313:F324)/1000</f>
        <v>51.94473</v>
      </c>
      <c r="L86" s="6">
        <f>+SUM(C78:C86)+SUM(B87:B89)</f>
        <v>50.186000000000007</v>
      </c>
      <c r="M86" s="6">
        <f t="shared" ref="M86" si="205">+SUM(D78:D86)+SUM(C87:C89)</f>
        <v>56.774000000000001</v>
      </c>
      <c r="N86" s="6">
        <f t="shared" ref="N86" si="206">+SUM(E78:E86)+SUM(D87:D89)</f>
        <v>68.522999999999996</v>
      </c>
      <c r="O86" s="149">
        <f t="shared" ref="O86" si="207">+SUM(F78:F86)+SUM(E87:E89)</f>
        <v>85.174999999999997</v>
      </c>
      <c r="P86" s="132"/>
      <c r="Q86" s="164"/>
      <c r="R86" s="158"/>
    </row>
    <row r="87" spans="1:19" x14ac:dyDescent="0.25">
      <c r="A87" s="131" t="s">
        <v>7</v>
      </c>
      <c r="B87" s="148">
        <f>+'[1]4.EXPORTACIONES POR ENVASE'!F325/1000</f>
        <v>6.8659999999999997</v>
      </c>
      <c r="C87" s="6">
        <f>+'[1]4.EXPORTACIONES POR ENVASE'!F337/1000</f>
        <v>4.9939999999999998</v>
      </c>
      <c r="D87" s="6">
        <f>+'[1]4.EXPORTACIONES POR ENVASE'!F349/1000</f>
        <v>9.93</v>
      </c>
      <c r="E87" s="6">
        <f>+'[1]4.EXPORTACIONES POR ENVASE'!F361/1000</f>
        <v>6.359</v>
      </c>
      <c r="F87" s="149">
        <f>+'[1]4.EXPORTACIONES POR ENVASE'!F373/1000</f>
        <v>7.23</v>
      </c>
      <c r="G87" s="132"/>
      <c r="H87" s="134"/>
      <c r="I87" s="2"/>
      <c r="J87" s="131" t="s">
        <v>7</v>
      </c>
      <c r="K87" s="148">
        <f>+SUM('[1]4.EXPORTACIONES POR ENVASE'!F314:F325)/1000</f>
        <v>54.486280000000001</v>
      </c>
      <c r="L87" s="6">
        <f>+SUM(C78:C87)+SUM(B88:B89)</f>
        <v>48.314000000000007</v>
      </c>
      <c r="M87" s="6">
        <f t="shared" ref="M87" si="208">+SUM(D78:D87)+SUM(C88:C89)</f>
        <v>61.71</v>
      </c>
      <c r="N87" s="6">
        <f t="shared" ref="N87" si="209">+SUM(E78:E87)+SUM(D88:D89)</f>
        <v>64.951999999999998</v>
      </c>
      <c r="O87" s="149">
        <f t="shared" ref="O87" si="210">+SUM(F78:F87)+SUM(E88:E89)</f>
        <v>86.045999999999992</v>
      </c>
      <c r="P87" s="132"/>
      <c r="Q87" s="164"/>
      <c r="R87" s="158"/>
    </row>
    <row r="88" spans="1:19" x14ac:dyDescent="0.25">
      <c r="A88" s="131" t="s">
        <v>8</v>
      </c>
      <c r="B88" s="148">
        <f>+'[1]4.EXPORTACIONES POR ENVASE'!F326/1000</f>
        <v>2.6680000000000001</v>
      </c>
      <c r="C88" s="6">
        <f>+'[1]4.EXPORTACIONES POR ENVASE'!F338/1000</f>
        <v>3.2509999999999999</v>
      </c>
      <c r="D88" s="6">
        <f>+'[1]4.EXPORTACIONES POR ENVASE'!F350/1000</f>
        <v>6.3150000000000004</v>
      </c>
      <c r="E88" s="6">
        <f>+'[1]4.EXPORTACIONES POR ENVASE'!F362/1000</f>
        <v>6.0629999999999997</v>
      </c>
      <c r="F88" s="149">
        <f>+'[1]4.EXPORTACIONES POR ENVASE'!F374/1000</f>
        <v>7.2060000000000004</v>
      </c>
      <c r="G88" s="132"/>
      <c r="H88" s="134"/>
      <c r="I88" s="2"/>
      <c r="J88" s="131" t="s">
        <v>8</v>
      </c>
      <c r="K88" s="148">
        <f>+SUM('[1]4.EXPORTACIONES POR ENVASE'!F315:F326)/1000</f>
        <v>53.361120000000007</v>
      </c>
      <c r="L88" s="6">
        <f>+SUM(C78:C88)+SUM(B89)</f>
        <v>48.896999999999998</v>
      </c>
      <c r="M88" s="6">
        <f t="shared" ref="M88" si="211">+SUM(D78:D88)+SUM(C89)</f>
        <v>64.774000000000001</v>
      </c>
      <c r="N88" s="6">
        <f t="shared" ref="N88" si="212">+SUM(E78:E88)+SUM(D89)</f>
        <v>64.7</v>
      </c>
      <c r="O88" s="149">
        <f t="shared" ref="O88" si="213">+SUM(F78:F88)+SUM(E89)</f>
        <v>87.189000000000007</v>
      </c>
      <c r="P88" s="132"/>
      <c r="Q88" s="164"/>
      <c r="R88" s="158"/>
    </row>
    <row r="89" spans="1:19" x14ac:dyDescent="0.25">
      <c r="A89" s="131" t="s">
        <v>9</v>
      </c>
      <c r="B89" s="148">
        <f>+'[1]4.EXPORTACIONES POR ENVASE'!F327/1000</f>
        <v>6.94</v>
      </c>
      <c r="C89" s="6">
        <f>+'[1]4.EXPORTACIONES POR ENVASE'!F339/1000</f>
        <v>3.698</v>
      </c>
      <c r="D89" s="6">
        <f>+'[1]4.EXPORTACIONES POR ENVASE'!F351/1000</f>
        <v>6</v>
      </c>
      <c r="E89" s="6">
        <f>+'[1]4.EXPORTACIONES POR ENVASE'!F363/1000</f>
        <v>8.3550000000000004</v>
      </c>
      <c r="F89" s="149">
        <f>+'[1]4.EXPORTACIONES POR ENVASE'!F375/1000</f>
        <v>7.1769999999999996</v>
      </c>
      <c r="G89" s="132"/>
      <c r="H89" s="134"/>
      <c r="I89" s="2"/>
      <c r="J89" s="131" t="s">
        <v>9</v>
      </c>
      <c r="K89" s="148">
        <f>+SUM('[1]4.EXPORTACIONES POR ENVASE'!F316:F327)/1000</f>
        <v>55.348870000000005</v>
      </c>
      <c r="L89" s="6">
        <f>+SUM(C78:C89)</f>
        <v>45.655000000000001</v>
      </c>
      <c r="M89" s="6">
        <f t="shared" ref="M89" si="214">+SUM(D78:D89)</f>
        <v>67.075999999999993</v>
      </c>
      <c r="N89" s="6">
        <f t="shared" ref="N89" si="215">+SUM(E78:E89)</f>
        <v>67.055000000000007</v>
      </c>
      <c r="O89" s="149">
        <f t="shared" ref="O89" si="216">+SUM(F78:F89)</f>
        <v>86.010999999999996</v>
      </c>
      <c r="P89" s="132"/>
      <c r="Q89" s="164"/>
      <c r="R89" s="158"/>
    </row>
    <row r="90" spans="1:19" ht="25.5" x14ac:dyDescent="0.25">
      <c r="A90" s="135" t="s">
        <v>13</v>
      </c>
      <c r="B90" s="150">
        <f>SUM(B78:B89)</f>
        <v>55.348869999999998</v>
      </c>
      <c r="C90" s="125">
        <f>SUM(C78:C89)</f>
        <v>45.655000000000001</v>
      </c>
      <c r="D90" s="125">
        <f>SUM(D78:D89)</f>
        <v>67.075999999999993</v>
      </c>
      <c r="E90" s="125">
        <f>SUM(E78:E89)</f>
        <v>67.055000000000007</v>
      </c>
      <c r="F90" s="151">
        <f>SUM(F78:F89)</f>
        <v>86.010999999999996</v>
      </c>
      <c r="G90" s="136"/>
      <c r="H90" s="137"/>
      <c r="I90" s="3"/>
      <c r="J90" s="135" t="s">
        <v>14</v>
      </c>
      <c r="K90" s="150">
        <f t="shared" ref="K90:P90" si="217">+AVERAGE(K78:K89)</f>
        <v>54.559153333333335</v>
      </c>
      <c r="L90" s="125">
        <f t="shared" si="217"/>
        <v>50.748168333333332</v>
      </c>
      <c r="M90" s="125">
        <f t="shared" si="217"/>
        <v>51.803166666666662</v>
      </c>
      <c r="N90" s="125">
        <f t="shared" si="217"/>
        <v>70.407750000000007</v>
      </c>
      <c r="O90" s="151">
        <f t="shared" si="217"/>
        <v>80.130333333333326</v>
      </c>
      <c r="P90" s="136">
        <f t="shared" si="217"/>
        <v>82.014749999999992</v>
      </c>
      <c r="Q90" s="166">
        <f t="shared" ref="Q90" si="218">+P90/O90-1</f>
        <v>2.3516895391258341E-2</v>
      </c>
      <c r="R90" s="243">
        <f t="shared" ref="R90" si="219">+POWER(P90/K90,0.2)-1</f>
        <v>8.4937870088090728E-2</v>
      </c>
    </row>
    <row r="91" spans="1:19" ht="25.5" x14ac:dyDescent="0.25">
      <c r="A91" s="138" t="s">
        <v>15</v>
      </c>
      <c r="B91" s="152">
        <f t="shared" ref="B91:F91" si="220">+B90/B$108</f>
        <v>6.6939684564817081E-2</v>
      </c>
      <c r="C91" s="126">
        <f t="shared" si="220"/>
        <v>5.6391279268685826E-2</v>
      </c>
      <c r="D91" s="126">
        <f t="shared" si="220"/>
        <v>8.1687530217541951E-2</v>
      </c>
      <c r="E91" s="126">
        <f t="shared" si="220"/>
        <v>8.3937416522608846E-2</v>
      </c>
      <c r="F91" s="153">
        <f t="shared" si="220"/>
        <v>0.10869993807423509</v>
      </c>
      <c r="G91" s="140"/>
      <c r="H91" s="141"/>
      <c r="I91" s="3"/>
      <c r="J91" s="138" t="s">
        <v>15</v>
      </c>
      <c r="K91" s="152">
        <f t="shared" ref="K91:P91" si="221">+K90/K$108</f>
        <v>6.756011385001072E-2</v>
      </c>
      <c r="L91" s="126">
        <f t="shared" si="221"/>
        <v>6.2064367197316575E-2</v>
      </c>
      <c r="M91" s="126">
        <f t="shared" si="221"/>
        <v>6.3600197746055118E-2</v>
      </c>
      <c r="N91" s="126">
        <f t="shared" si="221"/>
        <v>8.5913487888731488E-2</v>
      </c>
      <c r="O91" s="153">
        <f t="shared" si="221"/>
        <v>0.10155470271007853</v>
      </c>
      <c r="P91" s="139">
        <f t="shared" si="221"/>
        <v>9.9261602290352122E-2</v>
      </c>
      <c r="Q91" s="165"/>
      <c r="R91" s="160"/>
    </row>
    <row r="92" spans="1:19" ht="26.25" thickBot="1" x14ac:dyDescent="0.3">
      <c r="A92" s="142" t="s">
        <v>12</v>
      </c>
      <c r="B92" s="154"/>
      <c r="C92" s="127">
        <f>+C90/B90-1</f>
        <v>-0.17514124497934647</v>
      </c>
      <c r="D92" s="127">
        <f t="shared" ref="D92" si="222">+D90/C90-1</f>
        <v>0.46919285948965039</v>
      </c>
      <c r="E92" s="127">
        <f t="shared" ref="E92" si="223">+E90/D90-1</f>
        <v>-3.1307770290400772E-4</v>
      </c>
      <c r="F92" s="155">
        <f t="shared" ref="F92" si="224">+F90/E90-1</f>
        <v>0.28269331146074106</v>
      </c>
      <c r="G92" s="143"/>
      <c r="H92" s="145"/>
      <c r="I92" s="2"/>
      <c r="J92" s="142" t="s">
        <v>12</v>
      </c>
      <c r="K92" s="154"/>
      <c r="L92" s="127">
        <f>+L90/K90-1</f>
        <v>-6.9850515764357524E-2</v>
      </c>
      <c r="M92" s="127">
        <f t="shared" ref="M92" si="225">+M90/L90-1</f>
        <v>2.0788894811014647E-2</v>
      </c>
      <c r="N92" s="127">
        <f t="shared" ref="N92" si="226">+N90/M90-1</f>
        <v>0.35913988527084917</v>
      </c>
      <c r="O92" s="155">
        <f t="shared" ref="O92" si="227">+O90/N90-1</f>
        <v>0.13808967526065419</v>
      </c>
      <c r="P92" s="144">
        <f t="shared" ref="P92" si="228">+P90/O90-1</f>
        <v>2.3516895391258341E-2</v>
      </c>
      <c r="Q92" s="143"/>
      <c r="R92" s="161"/>
    </row>
    <row r="93" spans="1:19" ht="15.75" thickBo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</row>
    <row r="94" spans="1:19" ht="15.75" thickBot="1" x14ac:dyDescent="0.3">
      <c r="A94" s="285" t="s">
        <v>43</v>
      </c>
      <c r="B94" s="286"/>
      <c r="C94" s="286"/>
      <c r="D94" s="286"/>
      <c r="E94" s="286"/>
      <c r="F94" s="286"/>
      <c r="G94" s="286"/>
      <c r="H94" s="287"/>
      <c r="I94" s="2"/>
      <c r="J94" s="285" t="s">
        <v>44</v>
      </c>
      <c r="K94" s="286"/>
      <c r="L94" s="286"/>
      <c r="M94" s="286"/>
      <c r="N94" s="286"/>
      <c r="O94" s="286"/>
      <c r="P94" s="286"/>
      <c r="Q94" s="286"/>
      <c r="R94" s="287"/>
    </row>
    <row r="95" spans="1:19" ht="38.25" x14ac:dyDescent="0.25">
      <c r="A95" s="128"/>
      <c r="B95" s="146">
        <v>2016</v>
      </c>
      <c r="C95" s="124">
        <f>+B95+1</f>
        <v>2017</v>
      </c>
      <c r="D95" s="124">
        <f t="shared" ref="D95" si="229">+C95+1</f>
        <v>2018</v>
      </c>
      <c r="E95" s="124">
        <f t="shared" ref="E95" si="230">+D95+1</f>
        <v>2019</v>
      </c>
      <c r="F95" s="147">
        <f t="shared" ref="F95" si="231">+E95+1</f>
        <v>2020</v>
      </c>
      <c r="G95" s="129">
        <f t="shared" ref="G95" si="232">+F95+1</f>
        <v>2021</v>
      </c>
      <c r="H95" s="130" t="s">
        <v>16</v>
      </c>
      <c r="I95" s="2"/>
      <c r="J95" s="128"/>
      <c r="K95" s="146">
        <v>2016</v>
      </c>
      <c r="L95" s="124">
        <f>+K95+1</f>
        <v>2017</v>
      </c>
      <c r="M95" s="124">
        <f t="shared" ref="M95" si="233">+L95+1</f>
        <v>2018</v>
      </c>
      <c r="N95" s="124">
        <f t="shared" ref="N95" si="234">+M95+1</f>
        <v>2019</v>
      </c>
      <c r="O95" s="147">
        <f t="shared" ref="O95" si="235">+N95+1</f>
        <v>2020</v>
      </c>
      <c r="P95" s="129">
        <f t="shared" ref="P95" si="236">+O95+1</f>
        <v>2021</v>
      </c>
      <c r="Q95" s="162" t="s">
        <v>16</v>
      </c>
      <c r="R95" s="156" t="s">
        <v>21</v>
      </c>
    </row>
    <row r="96" spans="1:19" x14ac:dyDescent="0.25">
      <c r="A96" s="131" t="s">
        <v>10</v>
      </c>
      <c r="B96" s="148">
        <f>+'[1]4.EXPORTACIONES POR ENVASE'!G316/1000</f>
        <v>54.627079999999992</v>
      </c>
      <c r="C96" s="6">
        <f>+'[1]4.EXPORTACIONES POR ENVASE'!G328/1000</f>
        <v>62.09</v>
      </c>
      <c r="D96" s="6">
        <f>+'[1]4.EXPORTACIONES POR ENVASE'!G340/1000</f>
        <v>56.98</v>
      </c>
      <c r="E96" s="6">
        <f>+'[1]4.EXPORTACIONES POR ENVASE'!G352/1000</f>
        <v>62.558999999999997</v>
      </c>
      <c r="F96" s="149">
        <f>+'[1]4.EXPORTACIONES POR ENVASE'!G364/1000</f>
        <v>63.069000000000003</v>
      </c>
      <c r="G96" s="132">
        <f>+'[1]4.EXPORTACIONES POR ENVASE'!G376/1000</f>
        <v>58.908999999999999</v>
      </c>
      <c r="H96" s="133">
        <f>+G96/F96-1</f>
        <v>-6.5959504669489077E-2</v>
      </c>
      <c r="I96" s="2"/>
      <c r="J96" s="131" t="s">
        <v>10</v>
      </c>
      <c r="K96" s="148">
        <f>+SUM('[1]4.EXPORTACIONES POR ENVASE'!G305:G316)/1000</f>
        <v>810.80398000000002</v>
      </c>
      <c r="L96" s="6">
        <f>+SUM(C96)+SUM(B97:B107)</f>
        <v>834.30980999999997</v>
      </c>
      <c r="M96" s="6">
        <f t="shared" ref="M96" si="237">+SUM(D96)+SUM(C97:C107)</f>
        <v>804.50100000000009</v>
      </c>
      <c r="N96" s="6">
        <f t="shared" ref="N96" si="238">+SUM(E96)+SUM(D97:D107)</f>
        <v>826.70799999999986</v>
      </c>
      <c r="O96" s="149">
        <f t="shared" ref="O96" si="239">+SUM(F96)+SUM(E97:E107)</f>
        <v>799.37900000000002</v>
      </c>
      <c r="P96" s="132">
        <f t="shared" ref="P96" si="240">+SUM(G96)+SUM(F97:F107)</f>
        <v>787.11</v>
      </c>
      <c r="Q96" s="163">
        <f>+P96/O96-1</f>
        <v>-1.5348164012314536E-2</v>
      </c>
      <c r="R96" s="157">
        <f>+POWER(P96/K96,0.2)-1</f>
        <v>-5.9141050941825535E-3</v>
      </c>
    </row>
    <row r="97" spans="1:18" x14ac:dyDescent="0.25">
      <c r="A97" s="131" t="s">
        <v>11</v>
      </c>
      <c r="B97" s="148">
        <f>+'[1]4.EXPORTACIONES POR ENVASE'!G317/1000</f>
        <v>58.286479999999997</v>
      </c>
      <c r="C97" s="6">
        <f>+'[1]4.EXPORTACIONES POR ENVASE'!G329/1000</f>
        <v>47.014000000000003</v>
      </c>
      <c r="D97" s="6">
        <f>+'[1]4.EXPORTACIONES POR ENVASE'!G341/1000</f>
        <v>55.057000000000002</v>
      </c>
      <c r="E97" s="6">
        <f>+'[1]4.EXPORTACIONES POR ENVASE'!G353/1000</f>
        <v>58.228000000000002</v>
      </c>
      <c r="F97" s="149">
        <f>+'[1]4.EXPORTACIONES POR ENVASE'!G365/1000</f>
        <v>57.719000000000001</v>
      </c>
      <c r="G97" s="132">
        <f>+'[1]4.EXPORTACIONES POR ENVASE'!G377/1000</f>
        <v>63.125</v>
      </c>
      <c r="H97" s="133">
        <f t="shared" ref="H97:H101" si="241">+G97/F97-1</f>
        <v>9.3660666331710551E-2</v>
      </c>
      <c r="I97" s="2"/>
      <c r="J97" s="131" t="s">
        <v>11</v>
      </c>
      <c r="K97" s="148">
        <f>+SUM('[1]4.EXPORTACIONES POR ENVASE'!G306:G317)/1000</f>
        <v>810.49446</v>
      </c>
      <c r="L97" s="6">
        <f>+SUM(C96:C97)+SUM(B98:B107)</f>
        <v>823.03733</v>
      </c>
      <c r="M97" s="6">
        <f t="shared" ref="M97" si="242">+SUM(D96:D97)+SUM(C98:C107)</f>
        <v>812.54399999999998</v>
      </c>
      <c r="N97" s="6">
        <f t="shared" ref="N97" si="243">+SUM(E96:E97)+SUM(D98:D107)</f>
        <v>829.87899999999991</v>
      </c>
      <c r="O97" s="149">
        <f t="shared" ref="O97" si="244">+SUM(F96:F97)+SUM(E98:E107)</f>
        <v>798.87000000000012</v>
      </c>
      <c r="P97" s="132">
        <f t="shared" ref="P97" si="245">+SUM(G96:G97)+SUM(F98:F107)</f>
        <v>792.51599999999996</v>
      </c>
      <c r="Q97" s="163">
        <f t="shared" ref="Q97:Q101" si="246">+P97/O97-1</f>
        <v>-7.9537346501935557E-3</v>
      </c>
      <c r="R97" s="157">
        <f t="shared" ref="R97:R101" si="247">+POWER(P97/K97,0.2)-1</f>
        <v>-4.4763135187224634E-3</v>
      </c>
    </row>
    <row r="98" spans="1:18" x14ac:dyDescent="0.25">
      <c r="A98" s="131" t="s">
        <v>0</v>
      </c>
      <c r="B98" s="148">
        <f>+'[1]4.EXPORTACIONES POR ENVASE'!G318/1000</f>
        <v>69.674610000000001</v>
      </c>
      <c r="C98" s="6">
        <f>+'[1]4.EXPORTACIONES POR ENVASE'!G330/1000</f>
        <v>67.981999999999999</v>
      </c>
      <c r="D98" s="6">
        <f>+'[1]4.EXPORTACIONES POR ENVASE'!G342/1000</f>
        <v>67.501999999999995</v>
      </c>
      <c r="E98" s="6">
        <f>+'[1]4.EXPORTACIONES POR ENVASE'!G354/1000</f>
        <v>63.2</v>
      </c>
      <c r="F98" s="149">
        <f>+'[1]4.EXPORTACIONES POR ENVASE'!G366/1000</f>
        <v>58.710999999999999</v>
      </c>
      <c r="G98" s="132">
        <f>+'[1]4.EXPORTACIONES POR ENVASE'!G378/1000</f>
        <v>74.588999999999999</v>
      </c>
      <c r="H98" s="133">
        <f t="shared" si="241"/>
        <v>0.27044335814412968</v>
      </c>
      <c r="I98" s="2"/>
      <c r="J98" s="131" t="s">
        <v>0</v>
      </c>
      <c r="K98" s="148">
        <f>+SUM('[1]4.EXPORTACIONES POR ENVASE'!G307:G318)/1000</f>
        <v>804.22006999999996</v>
      </c>
      <c r="L98" s="6">
        <f>+SUM(C96:C98)+SUM(B99:B107)</f>
        <v>821.34471999999994</v>
      </c>
      <c r="M98" s="6">
        <f t="shared" ref="M98" si="248">+SUM(D96:D98)+SUM(C99:C107)</f>
        <v>812.06399999999996</v>
      </c>
      <c r="N98" s="6">
        <f t="shared" ref="N98" si="249">+SUM(E96:E98)+SUM(D99:D107)</f>
        <v>825.577</v>
      </c>
      <c r="O98" s="149">
        <f t="shared" ref="O98" si="250">+SUM(F96:F98)+SUM(E99:E107)</f>
        <v>794.38100000000009</v>
      </c>
      <c r="P98" s="132">
        <f t="shared" ref="P98" si="251">+SUM(G96:G98)+SUM(F99:F107)</f>
        <v>808.39400000000001</v>
      </c>
      <c r="Q98" s="163">
        <f t="shared" si="246"/>
        <v>1.7640150003587651E-2</v>
      </c>
      <c r="R98" s="157">
        <f t="shared" si="247"/>
        <v>1.0358586920864443E-3</v>
      </c>
    </row>
    <row r="99" spans="1:18" x14ac:dyDescent="0.25">
      <c r="A99" s="131" t="s">
        <v>1</v>
      </c>
      <c r="B99" s="148">
        <f>+'[1]4.EXPORTACIONES POR ENVASE'!G319/1000</f>
        <v>73.000289999999993</v>
      </c>
      <c r="C99" s="6">
        <f>+'[1]4.EXPORTACIONES POR ENVASE'!G331/1000</f>
        <v>63.103000000000002</v>
      </c>
      <c r="D99" s="6">
        <f>+'[1]4.EXPORTACIONES POR ENVASE'!G343/1000</f>
        <v>62.445</v>
      </c>
      <c r="E99" s="6">
        <f>+'[1]4.EXPORTACIONES POR ENVASE'!G355/1000</f>
        <v>68.155000000000001</v>
      </c>
      <c r="F99" s="149">
        <f>+'[1]4.EXPORTACIONES POR ENVASE'!G367/1000</f>
        <v>66.42</v>
      </c>
      <c r="G99" s="132">
        <f>+'[1]4.EXPORTACIONES POR ENVASE'!G379/1000</f>
        <v>72.554000000000002</v>
      </c>
      <c r="H99" s="133">
        <f t="shared" si="241"/>
        <v>9.2351701294790756E-2</v>
      </c>
      <c r="I99" s="2"/>
      <c r="J99" s="131" t="s">
        <v>1</v>
      </c>
      <c r="K99" s="148">
        <f>+SUM('[1]4.EXPORTACIONES POR ENVASE'!G308:G319)/1000</f>
        <v>801.99652999999989</v>
      </c>
      <c r="L99" s="6">
        <f>+SUM(C96:C99)+SUM(B100:B107)</f>
        <v>811.44742999999994</v>
      </c>
      <c r="M99" s="6">
        <f t="shared" ref="M99" si="252">+SUM(D96:D99)+SUM(C100:C107)</f>
        <v>811.40599999999995</v>
      </c>
      <c r="N99" s="6">
        <f t="shared" ref="N99" si="253">+SUM(E96:E99)+SUM(D100:D107)</f>
        <v>831.28700000000003</v>
      </c>
      <c r="O99" s="149">
        <f t="shared" ref="O99" si="254">+SUM(F96:F99)+SUM(E100:E107)</f>
        <v>792.64600000000019</v>
      </c>
      <c r="P99" s="132">
        <f t="shared" ref="P99" si="255">+SUM(G96:G99)+SUM(F100:F107)</f>
        <v>814.52800000000002</v>
      </c>
      <c r="Q99" s="163">
        <f t="shared" si="246"/>
        <v>2.7606270642884567E-2</v>
      </c>
      <c r="R99" s="157">
        <f t="shared" si="247"/>
        <v>3.1057174173041435E-3</v>
      </c>
    </row>
    <row r="100" spans="1:18" x14ac:dyDescent="0.25">
      <c r="A100" s="131" t="s">
        <v>2</v>
      </c>
      <c r="B100" s="148">
        <f>+'[1]4.EXPORTACIONES POR ENVASE'!G320/1000</f>
        <v>72.109830000000002</v>
      </c>
      <c r="C100" s="6">
        <f>+'[1]4.EXPORTACIONES POR ENVASE'!G332/1000</f>
        <v>68.930999999999997</v>
      </c>
      <c r="D100" s="6">
        <f>+'[1]4.EXPORTACIONES POR ENVASE'!G344/1000</f>
        <v>71.031999999999996</v>
      </c>
      <c r="E100" s="6">
        <f>+'[1]4.EXPORTACIONES POR ENVASE'!G356/1000</f>
        <v>73.641000000000005</v>
      </c>
      <c r="F100" s="149">
        <f>+'[1]4.EXPORTACIONES POR ENVASE'!G368/1000</f>
        <v>61.734999999999999</v>
      </c>
      <c r="G100" s="132">
        <f>+'[1]4.EXPORTACIONES POR ENVASE'!G380/1000</f>
        <v>75.137</v>
      </c>
      <c r="H100" s="133">
        <f t="shared" si="241"/>
        <v>0.21708917145865403</v>
      </c>
      <c r="I100" s="2"/>
      <c r="J100" s="131" t="s">
        <v>2</v>
      </c>
      <c r="K100" s="148">
        <f>+SUM('[1]4.EXPORTACIONES POR ENVASE'!G309:G320)/1000</f>
        <v>810.56780999999989</v>
      </c>
      <c r="L100" s="6">
        <f>+SUM(C96:C100)+SUM(B101:B107)</f>
        <v>808.26859999999999</v>
      </c>
      <c r="M100" s="6">
        <f t="shared" ref="M100" si="256">+SUM(D96:D100)+SUM(C101:C107)</f>
        <v>813.50699999999995</v>
      </c>
      <c r="N100" s="6">
        <f t="shared" ref="N100" si="257">+SUM(E96:E100)+SUM(D101:D107)</f>
        <v>833.89599999999996</v>
      </c>
      <c r="O100" s="149">
        <f t="shared" ref="O100" si="258">+SUM(F96:F100)+SUM(E101:E107)</f>
        <v>780.74</v>
      </c>
      <c r="P100" s="132">
        <f t="shared" ref="P100" si="259">+SUM(G96:G100)+SUM(F101:F107)</f>
        <v>827.93000000000006</v>
      </c>
      <c r="Q100" s="163">
        <f t="shared" si="246"/>
        <v>6.0442656966467778E-2</v>
      </c>
      <c r="R100" s="157">
        <f t="shared" si="247"/>
        <v>4.2477176198461031E-3</v>
      </c>
    </row>
    <row r="101" spans="1:18" x14ac:dyDescent="0.25">
      <c r="A101" s="131" t="s">
        <v>3</v>
      </c>
      <c r="B101" s="148">
        <f>+'[1]4.EXPORTACIONES POR ENVASE'!G321/1000</f>
        <v>61.311989999999994</v>
      </c>
      <c r="C101" s="6">
        <f>+'[1]4.EXPORTACIONES POR ENVASE'!G333/1000</f>
        <v>71.177999999999997</v>
      </c>
      <c r="D101" s="6">
        <f>+'[1]4.EXPORTACIONES POR ENVASE'!G345/1000</f>
        <v>62.93</v>
      </c>
      <c r="E101" s="6">
        <f>+'[1]4.EXPORTACIONES POR ENVASE'!G357/1000</f>
        <v>59.512999999999998</v>
      </c>
      <c r="F101" s="149">
        <f>+'[1]4.EXPORTACIONES POR ENVASE'!G369/1000</f>
        <v>59.164999999999999</v>
      </c>
      <c r="G101" s="132">
        <f>+'[1]4.EXPORTACIONES POR ENVASE'!G381/1000</f>
        <v>84.757000000000005</v>
      </c>
      <c r="H101" s="133">
        <f t="shared" si="241"/>
        <v>0.43255302966280751</v>
      </c>
      <c r="I101" s="2"/>
      <c r="J101" s="131" t="s">
        <v>3</v>
      </c>
      <c r="K101" s="148">
        <f>+SUM('[1]4.EXPORTACIONES POR ENVASE'!G310:G321)/1000</f>
        <v>793.12189999999998</v>
      </c>
      <c r="L101" s="6">
        <f>+SUM(C96:C101)+SUM(B102:B107)</f>
        <v>818.13461000000007</v>
      </c>
      <c r="M101" s="6">
        <f t="shared" ref="M101" si="260">+SUM(D96:D101)+SUM(C102:C107)</f>
        <v>805.25900000000001</v>
      </c>
      <c r="N101" s="6">
        <f t="shared" ref="N101" si="261">+SUM(E96:E101)+SUM(D102:D107)</f>
        <v>830.47900000000004</v>
      </c>
      <c r="O101" s="149">
        <f t="shared" ref="O101" si="262">+SUM(F96:F101)+SUM(E102:E107)</f>
        <v>780.39200000000005</v>
      </c>
      <c r="P101" s="132">
        <f t="shared" ref="P101" si="263">+SUM(G96:G101)+SUM(F102:F107)</f>
        <v>853.52200000000005</v>
      </c>
      <c r="Q101" s="163">
        <f t="shared" si="246"/>
        <v>9.3709315318455388E-2</v>
      </c>
      <c r="R101" s="157">
        <f t="shared" si="247"/>
        <v>1.4787141455550046E-2</v>
      </c>
    </row>
    <row r="102" spans="1:18" x14ac:dyDescent="0.25">
      <c r="A102" s="131" t="s">
        <v>4</v>
      </c>
      <c r="B102" s="148">
        <f>+'[1]4.EXPORTACIONES POR ENVASE'!G322/1000</f>
        <v>61.343000000000004</v>
      </c>
      <c r="C102" s="6">
        <f>+'[1]4.EXPORTACIONES POR ENVASE'!G334/1000</f>
        <v>68.590999999999994</v>
      </c>
      <c r="D102" s="6">
        <f>+'[1]4.EXPORTACIONES POR ENVASE'!G346/1000</f>
        <v>78.218999999999994</v>
      </c>
      <c r="E102" s="6">
        <f>+'[1]4.EXPORTACIONES POR ENVASE'!G358/1000</f>
        <v>71.19</v>
      </c>
      <c r="F102" s="149">
        <f>+'[1]4.EXPORTACIONES POR ENVASE'!G370/1000</f>
        <v>77.361999999999995</v>
      </c>
      <c r="G102" s="132">
        <f>+'[1]4.EXPORTACIONES POR ENVASE'!G382/1000</f>
        <v>82.230999999999995</v>
      </c>
      <c r="H102" s="133">
        <f t="shared" ref="H102:H103" si="264">+G102/F102-1</f>
        <v>6.293787647682314E-2</v>
      </c>
      <c r="I102" s="2"/>
      <c r="J102" s="131" t="s">
        <v>4</v>
      </c>
      <c r="K102" s="148">
        <f>+SUM('[1]4.EXPORTACIONES POR ENVASE'!G311:G322)/1000</f>
        <v>786.61150999999984</v>
      </c>
      <c r="L102" s="6">
        <f>+SUM(C96:C102)+SUM(B103:B107)</f>
        <v>825.38261</v>
      </c>
      <c r="M102" s="6">
        <f t="shared" ref="M102" si="265">+SUM(D96:D102)+SUM(C103:C107)</f>
        <v>814.88699999999994</v>
      </c>
      <c r="N102" s="6">
        <f t="shared" ref="N102" si="266">+SUM(E96:E102)+SUM(D103:D107)</f>
        <v>823.44999999999993</v>
      </c>
      <c r="O102" s="149">
        <f t="shared" ref="O102:P102" si="267">+SUM(F96:F102)+SUM(E103:E107)</f>
        <v>786.56400000000008</v>
      </c>
      <c r="P102" s="132">
        <f t="shared" si="267"/>
        <v>858.39100000000008</v>
      </c>
      <c r="Q102" s="163">
        <f t="shared" ref="Q102:Q103" si="268">+P102/O102-1</f>
        <v>9.1317426172568217E-2</v>
      </c>
      <c r="R102" s="157">
        <f t="shared" ref="R102:R103" si="269">+POWER(P102/K102,0.2)-1</f>
        <v>1.76184484683648E-2</v>
      </c>
    </row>
    <row r="103" spans="1:18" x14ac:dyDescent="0.25">
      <c r="A103" s="131" t="s">
        <v>5</v>
      </c>
      <c r="B103" s="148">
        <f>+'[1]4.EXPORTACIONES POR ENVASE'!G323/1000</f>
        <v>90.987259999999992</v>
      </c>
      <c r="C103" s="6">
        <f>+'[1]4.EXPORTACIONES POR ENVASE'!G335/1000</f>
        <v>85.694000000000003</v>
      </c>
      <c r="D103" s="6">
        <f>+'[1]4.EXPORTACIONES POR ENVASE'!G347/1000</f>
        <v>90.25</v>
      </c>
      <c r="E103" s="6">
        <f>+'[1]4.EXPORTACIONES POR ENVASE'!G359/1000</f>
        <v>84.006</v>
      </c>
      <c r="F103" s="149">
        <f>+'[1]4.EXPORTACIONES POR ENVASE'!G371/1000</f>
        <v>71.302999999999997</v>
      </c>
      <c r="G103" s="132">
        <f>+'[1]4.EXPORTACIONES POR ENVASE'!G383/1000</f>
        <v>80.509</v>
      </c>
      <c r="H103" s="133">
        <f t="shared" si="264"/>
        <v>0.12911097709773789</v>
      </c>
      <c r="I103" s="2"/>
      <c r="J103" s="131" t="s">
        <v>5</v>
      </c>
      <c r="K103" s="148">
        <f>+SUM('[1]4.EXPORTACIONES POR ENVASE'!G312:G323)/1000</f>
        <v>809.14553999999987</v>
      </c>
      <c r="L103" s="6">
        <f>+SUM(C96:C103)+SUM(B104:B107)</f>
        <v>820.08934999999997</v>
      </c>
      <c r="M103" s="6">
        <f t="shared" ref="M103" si="270">+SUM(D96:D103)+SUM(C104:C107)</f>
        <v>819.44299999999998</v>
      </c>
      <c r="N103" s="6">
        <f t="shared" ref="N103" si="271">+SUM(E96:E103)+SUM(D104:D107)</f>
        <v>817.2059999999999</v>
      </c>
      <c r="O103" s="149">
        <f t="shared" ref="O103" si="272">+SUM(F96:F103)+SUM(E104:E107)</f>
        <v>773.8610000000001</v>
      </c>
      <c r="P103" s="132">
        <f t="shared" ref="P103" si="273">+SUM(G96:G103)+SUM(F104:F107)</f>
        <v>867.59700000000009</v>
      </c>
      <c r="Q103" s="163">
        <f t="shared" si="268"/>
        <v>0.12112769605911144</v>
      </c>
      <c r="R103" s="157">
        <f t="shared" si="269"/>
        <v>1.4047454950917748E-2</v>
      </c>
    </row>
    <row r="104" spans="1:18" x14ac:dyDescent="0.25">
      <c r="A104" s="131" t="s">
        <v>6</v>
      </c>
      <c r="B104" s="148">
        <f>+'[1]4.EXPORTACIONES POR ENVASE'!G324/1000</f>
        <v>75.044350000000009</v>
      </c>
      <c r="C104" s="6">
        <f>+'[1]4.EXPORTACIONES POR ENVASE'!G336/1000</f>
        <v>66.825000000000003</v>
      </c>
      <c r="D104" s="6">
        <f>+'[1]4.EXPORTACIONES POR ENVASE'!G348/1000</f>
        <v>64.680999999999997</v>
      </c>
      <c r="E104" s="6">
        <f>+'[1]4.EXPORTACIONES POR ENVASE'!G360/1000</f>
        <v>60.494</v>
      </c>
      <c r="F104" s="149">
        <f>+'[1]4.EXPORTACIONES POR ENVASE'!G372/1000</f>
        <v>73.295000000000002</v>
      </c>
      <c r="G104" s="132"/>
      <c r="H104" s="134"/>
      <c r="I104" s="2"/>
      <c r="J104" s="131" t="s">
        <v>6</v>
      </c>
      <c r="K104" s="148">
        <f>+SUM('[1]4.EXPORTACIONES POR ENVASE'!G313:G324)/1000</f>
        <v>809.13806</v>
      </c>
      <c r="L104" s="6">
        <f>+SUM(C96:C104)+SUM(B105:B107)</f>
        <v>811.87</v>
      </c>
      <c r="M104" s="6">
        <f t="shared" ref="M104" si="274">+SUM(D96:D104)+SUM(C105:C107)</f>
        <v>817.29899999999998</v>
      </c>
      <c r="N104" s="6">
        <f t="shared" ref="N104" si="275">+SUM(E96:E104)+SUM(D105:D107)</f>
        <v>813.01900000000001</v>
      </c>
      <c r="O104" s="149">
        <f t="shared" ref="O104" si="276">+SUM(F96:F104)+SUM(E105:E107)</f>
        <v>786.66200000000003</v>
      </c>
      <c r="P104" s="132"/>
      <c r="Q104" s="164"/>
      <c r="R104" s="158"/>
    </row>
    <row r="105" spans="1:18" x14ac:dyDescent="0.25">
      <c r="A105" s="131" t="s">
        <v>7</v>
      </c>
      <c r="B105" s="148">
        <f>+'[1]4.EXPORTACIONES POR ENVASE'!G325/1000</f>
        <v>74.992000000000004</v>
      </c>
      <c r="C105" s="6">
        <f>+'[1]4.EXPORTACIONES POR ENVASE'!G337/1000</f>
        <v>77.113</v>
      </c>
      <c r="D105" s="6">
        <f>+'[1]4.EXPORTACIONES POR ENVASE'!G349/1000</f>
        <v>78.975999999999999</v>
      </c>
      <c r="E105" s="6">
        <f>+'[1]4.EXPORTACIONES POR ENVASE'!G361/1000</f>
        <v>70.822000000000003</v>
      </c>
      <c r="F105" s="149">
        <f>+'[1]4.EXPORTACIONES POR ENVASE'!G373/1000</f>
        <v>73.697000000000003</v>
      </c>
      <c r="G105" s="132"/>
      <c r="H105" s="134"/>
      <c r="I105" s="2"/>
      <c r="J105" s="131" t="s">
        <v>7</v>
      </c>
      <c r="K105" s="148">
        <f>+SUM('[1]4.EXPORTACIONES POR ENVASE'!G314:G325)/1000</f>
        <v>810.83324999999991</v>
      </c>
      <c r="L105" s="6">
        <f>+SUM(C96:C105)+SUM(B106:B107)</f>
        <v>813.99099999999999</v>
      </c>
      <c r="M105" s="6">
        <f t="shared" ref="M105" si="277">+SUM(D96:D105)+SUM(C106:C107)</f>
        <v>819.16200000000003</v>
      </c>
      <c r="N105" s="6">
        <f t="shared" ref="N105" si="278">+SUM(E96:E105)+SUM(D106:D107)</f>
        <v>804.86500000000001</v>
      </c>
      <c r="O105" s="149">
        <f t="shared" ref="O105" si="279">+SUM(F96:F105)+SUM(E106:E107)</f>
        <v>789.53700000000003</v>
      </c>
      <c r="P105" s="132"/>
      <c r="Q105" s="164"/>
      <c r="R105" s="158"/>
    </row>
    <row r="106" spans="1:18" x14ac:dyDescent="0.25">
      <c r="A106" s="131" t="s">
        <v>8</v>
      </c>
      <c r="B106" s="148">
        <f>+'[1]4.EXPORTACIONES POR ENVASE'!G326/1000</f>
        <v>64.242999999999995</v>
      </c>
      <c r="C106" s="6">
        <f>+'[1]4.EXPORTACIONES POR ENVASE'!G338/1000</f>
        <v>64.805000000000007</v>
      </c>
      <c r="D106" s="6">
        <f>+'[1]4.EXPORTACIONES POR ENVASE'!G350/1000</f>
        <v>68.593999999999994</v>
      </c>
      <c r="E106" s="6">
        <f>+'[1]4.EXPORTACIONES POR ENVASE'!G362/1000</f>
        <v>62.723999999999997</v>
      </c>
      <c r="F106" s="149">
        <f>+'[1]4.EXPORTACIONES POR ENVASE'!G374/1000</f>
        <v>67.319000000000003</v>
      </c>
      <c r="G106" s="132"/>
      <c r="H106" s="134"/>
      <c r="I106" s="2"/>
      <c r="J106" s="131" t="s">
        <v>8</v>
      </c>
      <c r="K106" s="148">
        <f>+SUM('[1]4.EXPORTACIONES POR ENVASE'!G315:G326)/1000</f>
        <v>816.99466999999993</v>
      </c>
      <c r="L106" s="6">
        <f>+SUM(C96:C106)+SUM(B107)</f>
        <v>814.553</v>
      </c>
      <c r="M106" s="6">
        <f t="shared" ref="M106" si="280">+SUM(D96:D106)+SUM(C107)</f>
        <v>822.95099999999991</v>
      </c>
      <c r="N106" s="6">
        <f t="shared" ref="N106" si="281">+SUM(E96:E106)+SUM(D107)</f>
        <v>798.995</v>
      </c>
      <c r="O106" s="149">
        <f t="shared" ref="O106" si="282">+SUM(F96:F106)+SUM(E107)</f>
        <v>794.13199999999995</v>
      </c>
      <c r="P106" s="132"/>
      <c r="Q106" s="164"/>
      <c r="R106" s="158"/>
    </row>
    <row r="107" spans="1:18" x14ac:dyDescent="0.25">
      <c r="A107" s="131" t="s">
        <v>9</v>
      </c>
      <c r="B107" s="148">
        <f>+'[1]4.EXPORTACIONES POR ENVASE'!G327/1000</f>
        <v>71.227000000000004</v>
      </c>
      <c r="C107" s="6">
        <f>+'[1]4.EXPORTACIONES POR ENVASE'!G339/1000</f>
        <v>66.284999999999997</v>
      </c>
      <c r="D107" s="6">
        <f>+'[1]4.EXPORTACIONES POR ENVASE'!G351/1000</f>
        <v>64.462999999999994</v>
      </c>
      <c r="E107" s="6">
        <f>+'[1]4.EXPORTACIONES POR ENVASE'!G363/1000</f>
        <v>64.337000000000003</v>
      </c>
      <c r="F107" s="149">
        <f>+'[1]4.EXPORTACIONES POR ENVASE'!G375/1000</f>
        <v>61.475000000000001</v>
      </c>
      <c r="G107" s="132"/>
      <c r="H107" s="134"/>
      <c r="I107" s="2"/>
      <c r="J107" s="131" t="s">
        <v>9</v>
      </c>
      <c r="K107" s="148">
        <f>+SUM('[1]4.EXPORTACIONES POR ENVASE'!G316:G327)/1000</f>
        <v>826.84688999999992</v>
      </c>
      <c r="L107" s="6">
        <f>+SUM(C96:C107)</f>
        <v>809.61099999999999</v>
      </c>
      <c r="M107" s="6">
        <f t="shared" ref="M107" si="283">+SUM(D96:D107)</f>
        <v>821.12899999999991</v>
      </c>
      <c r="N107" s="6">
        <f t="shared" ref="N107" si="284">+SUM(E96:E107)</f>
        <v>798.86900000000003</v>
      </c>
      <c r="O107" s="149">
        <f t="shared" ref="O107" si="285">+SUM(F96:F107)</f>
        <v>791.27</v>
      </c>
      <c r="P107" s="132"/>
      <c r="Q107" s="164"/>
      <c r="R107" s="158"/>
    </row>
    <row r="108" spans="1:18" ht="25.5" x14ac:dyDescent="0.25">
      <c r="A108" s="135" t="s">
        <v>13</v>
      </c>
      <c r="B108" s="150">
        <f>SUM(B96:B107)</f>
        <v>826.84688999999992</v>
      </c>
      <c r="C108" s="125">
        <f t="shared" ref="C108:F108" si="286">SUM(C96:C107)</f>
        <v>809.61099999999999</v>
      </c>
      <c r="D108" s="125">
        <f t="shared" si="286"/>
        <v>821.12899999999991</v>
      </c>
      <c r="E108" s="125">
        <f t="shared" si="286"/>
        <v>798.86900000000003</v>
      </c>
      <c r="F108" s="151">
        <f t="shared" si="286"/>
        <v>791.27</v>
      </c>
      <c r="G108" s="136"/>
      <c r="H108" s="137"/>
      <c r="I108" s="3"/>
      <c r="J108" s="135" t="s">
        <v>14</v>
      </c>
      <c r="K108" s="150">
        <f>+AVERAGE(K96:K107)</f>
        <v>807.5645558333332</v>
      </c>
      <c r="L108" s="125">
        <f>+AVERAGE(L96:L107)</f>
        <v>817.66995500000019</v>
      </c>
      <c r="M108" s="125">
        <f t="shared" ref="M108:P108" si="287">+AVERAGE(M96:M107)</f>
        <v>814.51266666666652</v>
      </c>
      <c r="N108" s="125">
        <f t="shared" si="287"/>
        <v>819.51916666666682</v>
      </c>
      <c r="O108" s="151">
        <f t="shared" si="287"/>
        <v>789.03616666666676</v>
      </c>
      <c r="P108" s="136">
        <f t="shared" si="287"/>
        <v>826.24849999999992</v>
      </c>
      <c r="Q108" s="166">
        <f t="shared" ref="Q108" si="288">+P108/O108-1</f>
        <v>4.7161758744898918E-2</v>
      </c>
      <c r="R108" s="243">
        <f t="shared" ref="R108" si="289">+POWER(P108/K108,0.2)-1</f>
        <v>4.5849947752243381E-3</v>
      </c>
    </row>
    <row r="109" spans="1:18" ht="26.25" thickBot="1" x14ac:dyDescent="0.3">
      <c r="A109" s="142" t="s">
        <v>201</v>
      </c>
      <c r="B109" s="154"/>
      <c r="C109" s="127">
        <f>+C108/B108-1</f>
        <v>-2.0845322403038713E-2</v>
      </c>
      <c r="D109" s="127">
        <f t="shared" ref="D109" si="290">+D108/C108-1</f>
        <v>1.4226585360129551E-2</v>
      </c>
      <c r="E109" s="127">
        <f t="shared" ref="E109" si="291">+E108/D108-1</f>
        <v>-2.7109016975408129E-2</v>
      </c>
      <c r="F109" s="155">
        <f t="shared" ref="F109" si="292">+F108/E108-1</f>
        <v>-9.5121978697384479E-3</v>
      </c>
      <c r="G109" s="143"/>
      <c r="H109" s="145"/>
      <c r="I109" s="2"/>
      <c r="J109" s="142" t="s">
        <v>12</v>
      </c>
      <c r="K109" s="154"/>
      <c r="L109" s="127">
        <f>+L108/K108-1</f>
        <v>1.2513425822953783E-2</v>
      </c>
      <c r="M109" s="127">
        <f t="shared" ref="M109" si="293">+M108/L108-1</f>
        <v>-3.8613236477959001E-3</v>
      </c>
      <c r="N109" s="127">
        <f t="shared" ref="N109" si="294">+N108/M108-1</f>
        <v>6.1466201876134718E-3</v>
      </c>
      <c r="O109" s="155">
        <f t="shared" ref="O109" si="295">+O108/N108-1</f>
        <v>-3.7196201431123788E-2</v>
      </c>
      <c r="P109" s="144">
        <f t="shared" ref="P109" si="296">+P108/O108-1</f>
        <v>4.7161758744898918E-2</v>
      </c>
      <c r="Q109" s="143"/>
      <c r="R109" s="161"/>
    </row>
    <row r="110" spans="1:18" ht="15.75" thickBot="1" x14ac:dyDescent="0.3"/>
    <row r="111" spans="1:18" ht="15.75" thickBot="1" x14ac:dyDescent="0.3">
      <c r="A111" s="279" t="s">
        <v>45</v>
      </c>
      <c r="B111" s="280"/>
      <c r="C111" s="280"/>
      <c r="D111" s="280"/>
      <c r="E111" s="280"/>
      <c r="F111" s="280"/>
      <c r="G111" s="280"/>
      <c r="H111" s="281"/>
      <c r="I111" s="2"/>
      <c r="J111" s="279" t="s">
        <v>46</v>
      </c>
      <c r="K111" s="280"/>
      <c r="L111" s="280"/>
      <c r="M111" s="280"/>
      <c r="N111" s="280"/>
      <c r="O111" s="280"/>
      <c r="P111" s="280"/>
      <c r="Q111" s="280"/>
      <c r="R111" s="281"/>
    </row>
    <row r="112" spans="1:18" ht="38.25" x14ac:dyDescent="0.25">
      <c r="A112" s="180"/>
      <c r="B112" s="181">
        <v>2016</v>
      </c>
      <c r="C112" s="181">
        <f>+B112+1</f>
        <v>2017</v>
      </c>
      <c r="D112" s="181">
        <f t="shared" ref="D112" si="297">+C112+1</f>
        <v>2018</v>
      </c>
      <c r="E112" s="181">
        <f t="shared" ref="E112" si="298">+D112+1</f>
        <v>2019</v>
      </c>
      <c r="F112" s="182">
        <f t="shared" ref="F112" si="299">+E112+1</f>
        <v>2020</v>
      </c>
      <c r="G112" s="183">
        <f t="shared" ref="G112" si="300">+F112+1</f>
        <v>2021</v>
      </c>
      <c r="H112" s="184" t="s">
        <v>16</v>
      </c>
      <c r="I112" s="2"/>
      <c r="J112" s="180"/>
      <c r="K112" s="181">
        <v>2016</v>
      </c>
      <c r="L112" s="181">
        <f>+K112+1</f>
        <v>2017</v>
      </c>
      <c r="M112" s="181">
        <f t="shared" ref="M112" si="301">+L112+1</f>
        <v>2018</v>
      </c>
      <c r="N112" s="181">
        <f t="shared" ref="N112" si="302">+M112+1</f>
        <v>2019</v>
      </c>
      <c r="O112" s="182">
        <f t="shared" ref="O112" si="303">+N112+1</f>
        <v>2020</v>
      </c>
      <c r="P112" s="183">
        <f t="shared" ref="P112" si="304">+O112+1</f>
        <v>2021</v>
      </c>
      <c r="Q112" s="202" t="s">
        <v>16</v>
      </c>
      <c r="R112" s="184" t="s">
        <v>21</v>
      </c>
    </row>
    <row r="113" spans="1:18" x14ac:dyDescent="0.25">
      <c r="A113" s="185" t="s">
        <v>10</v>
      </c>
      <c r="B113" s="6">
        <f>+B60/B7</f>
        <v>3.7502046817566259</v>
      </c>
      <c r="C113" s="6">
        <f t="shared" ref="C113:G113" si="305">+C60/C7</f>
        <v>3.718357346146234</v>
      </c>
      <c r="D113" s="6">
        <f t="shared" si="305"/>
        <v>3.9478346529048953</v>
      </c>
      <c r="E113" s="6">
        <f t="shared" si="305"/>
        <v>3.9160428488544867</v>
      </c>
      <c r="F113" s="176">
        <f t="shared" si="305"/>
        <v>3.7372375128860522</v>
      </c>
      <c r="G113" s="179">
        <f t="shared" si="305"/>
        <v>3.628106942409246</v>
      </c>
      <c r="H113" s="177">
        <f>+G113/F113-1</f>
        <v>-2.9200865639532503E-2</v>
      </c>
      <c r="I113" s="2"/>
      <c r="J113" s="185" t="s">
        <v>10</v>
      </c>
      <c r="K113" s="6">
        <f>+K60/K7</f>
        <v>3.8254172980002159</v>
      </c>
      <c r="L113" s="6">
        <f t="shared" ref="L113:P113" si="306">+L60/L7</f>
        <v>3.7223228546626719</v>
      </c>
      <c r="M113" s="6">
        <f t="shared" si="306"/>
        <v>3.9972669853612439</v>
      </c>
      <c r="N113" s="6">
        <f t="shared" si="306"/>
        <v>4.0401049777839075</v>
      </c>
      <c r="O113" s="176">
        <f t="shared" si="306"/>
        <v>3.8107309182898312</v>
      </c>
      <c r="P113" s="179">
        <f t="shared" si="306"/>
        <v>3.4913701505239136</v>
      </c>
      <c r="Q113" s="203">
        <f>+P113/O113-1</f>
        <v>-8.3805646374328524E-2</v>
      </c>
      <c r="R113" s="177">
        <f>+POWER(P113/K113,0.2)-1</f>
        <v>-1.8108692205087595E-2</v>
      </c>
    </row>
    <row r="114" spans="1:18" x14ac:dyDescent="0.25">
      <c r="A114" s="185" t="s">
        <v>11</v>
      </c>
      <c r="B114" s="6">
        <f t="shared" ref="B114:G114" si="307">+B61/B8</f>
        <v>3.7221066632706488</v>
      </c>
      <c r="C114" s="6">
        <f t="shared" si="307"/>
        <v>3.9660241751061744</v>
      </c>
      <c r="D114" s="6">
        <f t="shared" si="307"/>
        <v>4.0949099400689128</v>
      </c>
      <c r="E114" s="6">
        <f t="shared" si="307"/>
        <v>4.0386253041362536</v>
      </c>
      <c r="F114" s="176">
        <f t="shared" si="307"/>
        <v>3.7810899500107342</v>
      </c>
      <c r="G114" s="179">
        <f t="shared" si="307"/>
        <v>3.6645966701166608</v>
      </c>
      <c r="H114" s="177">
        <f t="shared" ref="H114:H118" si="308">+G114/F114-1</f>
        <v>-3.0809444216936099E-2</v>
      </c>
      <c r="I114" s="2"/>
      <c r="J114" s="185" t="s">
        <v>11</v>
      </c>
      <c r="K114" s="6">
        <f t="shared" ref="K114:P114" si="309">+K61/K8</f>
        <v>3.8230652946104944</v>
      </c>
      <c r="L114" s="6">
        <f t="shared" si="309"/>
        <v>3.7353889633187571</v>
      </c>
      <c r="M114" s="6">
        <f t="shared" si="309"/>
        <v>4.0052822627860687</v>
      </c>
      <c r="N114" s="6">
        <f t="shared" si="309"/>
        <v>4.0364302485133301</v>
      </c>
      <c r="O114" s="176">
        <f t="shared" si="309"/>
        <v>3.7930418000110815</v>
      </c>
      <c r="P114" s="179">
        <f t="shared" si="309"/>
        <v>3.486150281464151</v>
      </c>
      <c r="Q114" s="203">
        <f t="shared" ref="Q114:Q118" si="310">+P114/O114-1</f>
        <v>-8.0909078973512516E-2</v>
      </c>
      <c r="R114" s="177">
        <f t="shared" ref="R114:R118" si="311">+POWER(P114/K114,0.2)-1</f>
        <v>-1.8281719868417423E-2</v>
      </c>
    </row>
    <row r="115" spans="1:18" x14ac:dyDescent="0.25">
      <c r="A115" s="185" t="s">
        <v>0</v>
      </c>
      <c r="B115" s="6">
        <f t="shared" ref="B115:G115" si="312">+B62/B9</f>
        <v>3.5626695545637523</v>
      </c>
      <c r="C115" s="6">
        <f t="shared" si="312"/>
        <v>4.0012602779953017</v>
      </c>
      <c r="D115" s="6">
        <f t="shared" si="312"/>
        <v>4.1454446057024592</v>
      </c>
      <c r="E115" s="6">
        <f t="shared" si="312"/>
        <v>3.7511183724277428</v>
      </c>
      <c r="F115" s="176">
        <f t="shared" si="312"/>
        <v>3.6767908067937571</v>
      </c>
      <c r="G115" s="179">
        <f t="shared" si="312"/>
        <v>3.5501923198183998</v>
      </c>
      <c r="H115" s="177">
        <f t="shared" si="308"/>
        <v>-3.4431789467444296E-2</v>
      </c>
      <c r="I115" s="2"/>
      <c r="J115" s="185" t="s">
        <v>0</v>
      </c>
      <c r="K115" s="6">
        <f t="shared" ref="K115:P115" si="313">+K62/K9</f>
        <v>3.7965118648922256</v>
      </c>
      <c r="L115" s="6">
        <f t="shared" si="313"/>
        <v>3.772202918218269</v>
      </c>
      <c r="M115" s="6">
        <f t="shared" si="313"/>
        <v>4.0168915773318501</v>
      </c>
      <c r="N115" s="6">
        <f t="shared" si="313"/>
        <v>4.0041146178500808</v>
      </c>
      <c r="O115" s="176">
        <f t="shared" si="313"/>
        <v>3.7877375610833792</v>
      </c>
      <c r="P115" s="179">
        <f t="shared" si="313"/>
        <v>3.4790052489863981</v>
      </c>
      <c r="Q115" s="203">
        <f t="shared" si="310"/>
        <v>-8.1508369341374509E-2</v>
      </c>
      <c r="R115" s="177">
        <f t="shared" si="311"/>
        <v>-1.7315593730234946E-2</v>
      </c>
    </row>
    <row r="116" spans="1:18" x14ac:dyDescent="0.25">
      <c r="A116" s="185" t="s">
        <v>1</v>
      </c>
      <c r="B116" s="6">
        <f t="shared" ref="B116:G116" si="314">+B63/B10</f>
        <v>3.7899403435698136</v>
      </c>
      <c r="C116" s="6">
        <f t="shared" si="314"/>
        <v>3.8450675684233193</v>
      </c>
      <c r="D116" s="6">
        <f t="shared" si="314"/>
        <v>4.0358155582561563</v>
      </c>
      <c r="E116" s="6">
        <f t="shared" si="314"/>
        <v>3.8240884638374175</v>
      </c>
      <c r="F116" s="176">
        <f t="shared" si="314"/>
        <v>3.4400997163048568</v>
      </c>
      <c r="G116" s="179">
        <f t="shared" si="314"/>
        <v>3.676304193319119</v>
      </c>
      <c r="H116" s="177">
        <f t="shared" si="308"/>
        <v>6.8662101826507005E-2</v>
      </c>
      <c r="I116" s="2"/>
      <c r="J116" s="185" t="s">
        <v>1</v>
      </c>
      <c r="K116" s="6">
        <f t="shared" ref="K116:P116" si="315">+K63/K10</f>
        <v>3.7942516883860318</v>
      </c>
      <c r="L116" s="6">
        <f t="shared" si="315"/>
        <v>3.7762973309335366</v>
      </c>
      <c r="M116" s="6">
        <f t="shared" si="315"/>
        <v>4.0326233298506153</v>
      </c>
      <c r="N116" s="6">
        <f t="shared" si="315"/>
        <v>3.9859146497725089</v>
      </c>
      <c r="O116" s="176">
        <f t="shared" si="315"/>
        <v>3.7523030014761187</v>
      </c>
      <c r="P116" s="179">
        <f t="shared" si="315"/>
        <v>3.4988956930834858</v>
      </c>
      <c r="Q116" s="203">
        <f t="shared" si="310"/>
        <v>-6.7533807449170591E-2</v>
      </c>
      <c r="R116" s="177">
        <f t="shared" si="311"/>
        <v>-1.6077318844981758E-2</v>
      </c>
    </row>
    <row r="117" spans="1:18" x14ac:dyDescent="0.25">
      <c r="A117" s="185" t="s">
        <v>2</v>
      </c>
      <c r="B117" s="6">
        <f t="shared" ref="B117:G117" si="316">+B64/B11</f>
        <v>3.6354316834855034</v>
      </c>
      <c r="C117" s="6">
        <f t="shared" si="316"/>
        <v>4.0481946739236081</v>
      </c>
      <c r="D117" s="6">
        <f t="shared" si="316"/>
        <v>4.2074676739793695</v>
      </c>
      <c r="E117" s="6">
        <f t="shared" si="316"/>
        <v>3.8332715328547953</v>
      </c>
      <c r="F117" s="176">
        <f t="shared" si="316"/>
        <v>3.0865357722212901</v>
      </c>
      <c r="G117" s="179">
        <f t="shared" si="316"/>
        <v>3.5679969252450197</v>
      </c>
      <c r="H117" s="177">
        <f t="shared" si="308"/>
        <v>0.15598754997653441</v>
      </c>
      <c r="I117" s="2"/>
      <c r="J117" s="185" t="s">
        <v>2</v>
      </c>
      <c r="K117" s="6">
        <f t="shared" ref="K117:P117" si="317">+K64/K11</f>
        <v>3.7832243361976867</v>
      </c>
      <c r="L117" s="6">
        <f t="shared" si="317"/>
        <v>3.8120616535048994</v>
      </c>
      <c r="M117" s="6">
        <f t="shared" si="317"/>
        <v>4.0459075111428691</v>
      </c>
      <c r="N117" s="6">
        <f t="shared" si="317"/>
        <v>3.9533942203684367</v>
      </c>
      <c r="O117" s="176">
        <f t="shared" si="317"/>
        <v>3.6822992561180916</v>
      </c>
      <c r="P117" s="179">
        <f t="shared" si="317"/>
        <v>3.5401651206546534</v>
      </c>
      <c r="Q117" s="203">
        <f t="shared" si="310"/>
        <v>-3.8599289622451072E-2</v>
      </c>
      <c r="R117" s="177">
        <f t="shared" si="311"/>
        <v>-1.3192856150686105E-2</v>
      </c>
    </row>
    <row r="118" spans="1:18" x14ac:dyDescent="0.25">
      <c r="A118" s="185" t="s">
        <v>3</v>
      </c>
      <c r="B118" s="6">
        <f t="shared" ref="B118:G118" si="318">+B65/B12</f>
        <v>3.6446129303939072</v>
      </c>
      <c r="C118" s="6">
        <f t="shared" si="318"/>
        <v>3.760832083747522</v>
      </c>
      <c r="D118" s="6">
        <f t="shared" si="318"/>
        <v>3.9364315994312786</v>
      </c>
      <c r="E118" s="6">
        <f t="shared" si="318"/>
        <v>3.7501942423198273</v>
      </c>
      <c r="F118" s="176">
        <f t="shared" si="318"/>
        <v>3.03154145003055</v>
      </c>
      <c r="G118" s="179">
        <f t="shared" si="318"/>
        <v>3.7315689981096409</v>
      </c>
      <c r="H118" s="177">
        <f t="shared" si="308"/>
        <v>0.2309147209819733</v>
      </c>
      <c r="I118" s="2"/>
      <c r="J118" s="185" t="s">
        <v>3</v>
      </c>
      <c r="K118" s="6">
        <f t="shared" ref="K118:P118" si="319">+K65/K12</f>
        <v>3.768271090426845</v>
      </c>
      <c r="L118" s="6">
        <f t="shared" si="319"/>
        <v>3.8206496157218197</v>
      </c>
      <c r="M118" s="6">
        <f t="shared" si="319"/>
        <v>4.0641634968247962</v>
      </c>
      <c r="N118" s="6">
        <f t="shared" si="319"/>
        <v>3.9390931188918308</v>
      </c>
      <c r="O118" s="176">
        <f t="shared" si="319"/>
        <v>3.6187494475742112</v>
      </c>
      <c r="P118" s="179">
        <f t="shared" si="319"/>
        <v>3.6002169160826978</v>
      </c>
      <c r="Q118" s="203">
        <f t="shared" si="310"/>
        <v>-5.1212530074268292E-3</v>
      </c>
      <c r="R118" s="177">
        <f t="shared" si="311"/>
        <v>-9.0829389070984368E-3</v>
      </c>
    </row>
    <row r="119" spans="1:18" x14ac:dyDescent="0.25">
      <c r="A119" s="185" t="s">
        <v>4</v>
      </c>
      <c r="B119" s="6">
        <f t="shared" ref="B119:G119" si="320">+B66/B13</f>
        <v>3.6979506922993979</v>
      </c>
      <c r="C119" s="6">
        <f t="shared" si="320"/>
        <v>3.930720813157405</v>
      </c>
      <c r="D119" s="6">
        <f t="shared" si="320"/>
        <v>3.9144111426801396</v>
      </c>
      <c r="E119" s="6">
        <f t="shared" si="320"/>
        <v>4.048420048199846</v>
      </c>
      <c r="F119" s="176">
        <f t="shared" si="320"/>
        <v>3.6137151795177864</v>
      </c>
      <c r="G119" s="179">
        <f t="shared" si="320"/>
        <v>3.9824723676255531</v>
      </c>
      <c r="H119" s="177">
        <f t="shared" ref="H119:H120" si="321">+G119/F119-1</f>
        <v>0.10204378867428443</v>
      </c>
      <c r="I119" s="2"/>
      <c r="J119" s="185" t="s">
        <v>4</v>
      </c>
      <c r="K119" s="6">
        <f t="shared" ref="K119:P119" si="322">+K66/K13</f>
        <v>3.7529840621665733</v>
      </c>
      <c r="L119" s="6">
        <f t="shared" si="322"/>
        <v>3.839319416387863</v>
      </c>
      <c r="M119" s="6">
        <f t="shared" si="322"/>
        <v>4.061087484489506</v>
      </c>
      <c r="N119" s="6">
        <f t="shared" si="322"/>
        <v>3.950943443936493</v>
      </c>
      <c r="O119" s="176">
        <f t="shared" si="322"/>
        <v>3.5825128960980752</v>
      </c>
      <c r="P119" s="179">
        <f t="shared" si="322"/>
        <v>3.6336438895752146</v>
      </c>
      <c r="Q119" s="203">
        <f t="shared" ref="Q119:Q120" si="323">+P119/O119-1</f>
        <v>1.4272382252365157E-2</v>
      </c>
      <c r="R119" s="177">
        <f t="shared" ref="R119:R120" si="324">+POWER(P119/K119,0.2)-1</f>
        <v>-6.4422198155973387E-3</v>
      </c>
    </row>
    <row r="120" spans="1:18" x14ac:dyDescent="0.25">
      <c r="A120" s="185" t="s">
        <v>5</v>
      </c>
      <c r="B120" s="6">
        <f t="shared" ref="B120:G120" si="325">+B67/B14</f>
        <v>3.6143732981406922</v>
      </c>
      <c r="C120" s="6">
        <f t="shared" si="325"/>
        <v>3.8901655288149812</v>
      </c>
      <c r="D120" s="6">
        <f t="shared" si="325"/>
        <v>4.1571444930718409</v>
      </c>
      <c r="E120" s="6">
        <f t="shared" si="325"/>
        <v>4.0406261589006176</v>
      </c>
      <c r="F120" s="176">
        <f t="shared" si="325"/>
        <v>3.4266028790807677</v>
      </c>
      <c r="G120" s="179">
        <f t="shared" si="325"/>
        <v>3.6375151789328313</v>
      </c>
      <c r="H120" s="177">
        <f t="shared" si="321"/>
        <v>6.1551427841163742E-2</v>
      </c>
      <c r="I120" s="2"/>
      <c r="J120" s="185" t="s">
        <v>5</v>
      </c>
      <c r="K120" s="6">
        <f t="shared" ref="K120:P120" si="326">+K67/K14</f>
        <v>3.7437580139987467</v>
      </c>
      <c r="L120" s="6">
        <f t="shared" si="326"/>
        <v>3.8717606329868697</v>
      </c>
      <c r="M120" s="6">
        <f t="shared" si="326"/>
        <v>4.0904676024220601</v>
      </c>
      <c r="N120" s="6">
        <f t="shared" si="326"/>
        <v>3.9381077727141811</v>
      </c>
      <c r="O120" s="176">
        <f t="shared" si="326"/>
        <v>3.5230101946549262</v>
      </c>
      <c r="P120" s="179">
        <f t="shared" si="326"/>
        <v>3.6517773371110063</v>
      </c>
      <c r="Q120" s="203">
        <f t="shared" si="323"/>
        <v>3.6550317864945336E-2</v>
      </c>
      <c r="R120" s="177">
        <f t="shared" si="324"/>
        <v>-4.9628308110555297E-3</v>
      </c>
    </row>
    <row r="121" spans="1:18" x14ac:dyDescent="0.25">
      <c r="A121" s="185" t="s">
        <v>6</v>
      </c>
      <c r="B121" s="6">
        <f t="shared" ref="B121:F121" si="327">+B68/B15</f>
        <v>3.8646592020871835</v>
      </c>
      <c r="C121" s="6">
        <f t="shared" si="327"/>
        <v>4.0694352461464538</v>
      </c>
      <c r="D121" s="6">
        <f t="shared" si="327"/>
        <v>4.1065781970867246</v>
      </c>
      <c r="E121" s="6">
        <f t="shared" si="327"/>
        <v>3.751847665420398</v>
      </c>
      <c r="F121" s="176">
        <f t="shared" si="327"/>
        <v>3.4009495908677643</v>
      </c>
      <c r="G121" s="179"/>
      <c r="H121" s="178"/>
      <c r="I121" s="2"/>
      <c r="J121" s="185" t="s">
        <v>6</v>
      </c>
      <c r="K121" s="6">
        <f t="shared" ref="K121:O121" si="328">+K68/K15</f>
        <v>3.7329938251044839</v>
      </c>
      <c r="L121" s="6">
        <f t="shared" si="328"/>
        <v>3.887967821630562</v>
      </c>
      <c r="M121" s="6">
        <f t="shared" si="328"/>
        <v>4.093382018129776</v>
      </c>
      <c r="N121" s="6">
        <f t="shared" si="328"/>
        <v>3.9115239526306387</v>
      </c>
      <c r="O121" s="176">
        <f t="shared" si="328"/>
        <v>3.4939326970920876</v>
      </c>
      <c r="P121" s="179"/>
      <c r="Q121" s="204"/>
      <c r="R121" s="178"/>
    </row>
    <row r="122" spans="1:18" x14ac:dyDescent="0.25">
      <c r="A122" s="185" t="s">
        <v>7</v>
      </c>
      <c r="B122" s="6">
        <f t="shared" ref="B122:F122" si="329">+B69/B16</f>
        <v>3.6881882261225467</v>
      </c>
      <c r="C122" s="6">
        <f t="shared" si="329"/>
        <v>4.2171894369985736</v>
      </c>
      <c r="D122" s="6">
        <f t="shared" si="329"/>
        <v>4.0344982733333721</v>
      </c>
      <c r="E122" s="6">
        <f t="shared" si="329"/>
        <v>3.4704545943967093</v>
      </c>
      <c r="F122" s="176">
        <f t="shared" si="329"/>
        <v>3.5939764247864172</v>
      </c>
      <c r="G122" s="179"/>
      <c r="H122" s="178"/>
      <c r="I122" s="2"/>
      <c r="J122" s="185" t="s">
        <v>7</v>
      </c>
      <c r="K122" s="6">
        <f t="shared" ref="K122:O122" si="330">+K69/K16</f>
        <v>3.7076393642807592</v>
      </c>
      <c r="L122" s="6">
        <f t="shared" si="330"/>
        <v>3.9358777574332597</v>
      </c>
      <c r="M122" s="6">
        <f t="shared" si="330"/>
        <v>4.0765635217282492</v>
      </c>
      <c r="N122" s="6">
        <f t="shared" si="330"/>
        <v>3.8578345930991893</v>
      </c>
      <c r="O122" s="176">
        <f t="shared" si="330"/>
        <v>3.5053248234484569</v>
      </c>
      <c r="P122" s="179"/>
      <c r="Q122" s="204"/>
      <c r="R122" s="178"/>
    </row>
    <row r="123" spans="1:18" x14ac:dyDescent="0.25">
      <c r="A123" s="185" t="s">
        <v>8</v>
      </c>
      <c r="B123" s="6">
        <f t="shared" ref="B123:F123" si="331">+B70/B17</f>
        <v>3.9214999458664241</v>
      </c>
      <c r="C123" s="6">
        <f t="shared" si="331"/>
        <v>4.0603438040079682</v>
      </c>
      <c r="D123" s="6">
        <f t="shared" si="331"/>
        <v>3.910769230769231</v>
      </c>
      <c r="E123" s="6">
        <f t="shared" si="331"/>
        <v>3.6540867523958158</v>
      </c>
      <c r="F123" s="176">
        <f t="shared" si="331"/>
        <v>3.6338521988816681</v>
      </c>
      <c r="G123" s="179"/>
      <c r="H123" s="178"/>
      <c r="I123" s="2"/>
      <c r="J123" s="185" t="s">
        <v>8</v>
      </c>
      <c r="K123" s="6">
        <f t="shared" ref="K123:O123" si="332">+K70/K17</f>
        <v>3.7200348670232675</v>
      </c>
      <c r="L123" s="6">
        <f t="shared" si="332"/>
        <v>3.9467678922780256</v>
      </c>
      <c r="M123" s="6">
        <f t="shared" si="332"/>
        <v>4.0637299225981218</v>
      </c>
      <c r="N123" s="6">
        <f t="shared" si="332"/>
        <v>3.836921120244376</v>
      </c>
      <c r="O123" s="176">
        <f t="shared" si="332"/>
        <v>3.5044297183738142</v>
      </c>
      <c r="P123" s="179"/>
      <c r="Q123" s="204"/>
      <c r="R123" s="178"/>
    </row>
    <row r="124" spans="1:18" x14ac:dyDescent="0.25">
      <c r="A124" s="185" t="s">
        <v>9</v>
      </c>
      <c r="B124" s="6">
        <f t="shared" ref="B124:F125" si="333">+B71/B18</f>
        <v>3.8691214174801689</v>
      </c>
      <c r="C124" s="6">
        <f t="shared" si="333"/>
        <v>4.2887195581564272</v>
      </c>
      <c r="D124" s="6">
        <f t="shared" si="333"/>
        <v>4.0207561054448666</v>
      </c>
      <c r="E124" s="6">
        <f t="shared" si="333"/>
        <v>3.8499944982394365</v>
      </c>
      <c r="F124" s="176">
        <f t="shared" si="333"/>
        <v>3.7753349603331872</v>
      </c>
      <c r="G124" s="179"/>
      <c r="H124" s="178"/>
      <c r="I124" s="2"/>
      <c r="J124" s="185" t="s">
        <v>9</v>
      </c>
      <c r="K124" s="6">
        <f t="shared" ref="K124:O124" si="334">+K71/K18</f>
        <v>3.724342670779182</v>
      </c>
      <c r="L124" s="6">
        <f t="shared" si="334"/>
        <v>3.9794826062111639</v>
      </c>
      <c r="M124" s="6">
        <f t="shared" si="334"/>
        <v>4.0427764308760619</v>
      </c>
      <c r="N124" s="6">
        <f t="shared" si="334"/>
        <v>3.8239471283323025</v>
      </c>
      <c r="O124" s="176">
        <f t="shared" si="334"/>
        <v>3.4988309266413298</v>
      </c>
      <c r="P124" s="179"/>
      <c r="Q124" s="204"/>
      <c r="R124" s="178"/>
    </row>
    <row r="125" spans="1:18" ht="25.5" x14ac:dyDescent="0.25">
      <c r="A125" s="186" t="s">
        <v>13</v>
      </c>
      <c r="B125" s="189">
        <f t="shared" si="333"/>
        <v>3.7243426707791829</v>
      </c>
      <c r="C125" s="189">
        <f t="shared" si="333"/>
        <v>3.9794826062111639</v>
      </c>
      <c r="D125" s="189">
        <f t="shared" si="333"/>
        <v>4.0427764308760619</v>
      </c>
      <c r="E125" s="189">
        <f t="shared" si="333"/>
        <v>3.8239471283323025</v>
      </c>
      <c r="F125" s="190">
        <f t="shared" si="333"/>
        <v>3.4988309266413298</v>
      </c>
      <c r="G125" s="191"/>
      <c r="H125" s="192"/>
      <c r="I125" s="3"/>
      <c r="J125" s="186" t="s">
        <v>14</v>
      </c>
      <c r="K125" s="189">
        <f t="shared" ref="K125" si="335">+AVERAGE(K113:K124)</f>
        <v>3.764374531322209</v>
      </c>
      <c r="L125" s="189">
        <f>+AVERAGE(L113:L124)</f>
        <v>3.8416749552739748</v>
      </c>
      <c r="M125" s="189">
        <f t="shared" ref="M125:P125" si="336">+AVERAGE(M113:M124)</f>
        <v>4.0491785119617676</v>
      </c>
      <c r="N125" s="189">
        <f t="shared" si="336"/>
        <v>3.9398608203447729</v>
      </c>
      <c r="O125" s="190">
        <f t="shared" si="336"/>
        <v>3.6294086034051172</v>
      </c>
      <c r="P125" s="191">
        <f t="shared" si="336"/>
        <v>3.5476530796851899</v>
      </c>
      <c r="Q125" s="206">
        <f t="shared" ref="Q125" si="337">+P125/O125-1</f>
        <v>-2.2525852736234753E-2</v>
      </c>
      <c r="R125" s="215">
        <f t="shared" ref="R125" si="338">+POWER(P125/K125,0.2)-1</f>
        <v>-1.1789046120266544E-2</v>
      </c>
    </row>
    <row r="126" spans="1:18" ht="25.5" x14ac:dyDescent="0.25">
      <c r="A126" s="187" t="s">
        <v>15</v>
      </c>
      <c r="B126" s="193">
        <f>+B125/B$161</f>
        <v>1.1702439515017089</v>
      </c>
      <c r="C126" s="193">
        <f t="shared" ref="C126:F126" si="339">+C125/C$161</f>
        <v>1.0973996742628946</v>
      </c>
      <c r="D126" s="193">
        <f t="shared" si="339"/>
        <v>1.3557041615990533</v>
      </c>
      <c r="E126" s="193">
        <f t="shared" si="339"/>
        <v>1.4951490675953263</v>
      </c>
      <c r="F126" s="194">
        <f t="shared" si="339"/>
        <v>1.7460305819598858</v>
      </c>
      <c r="G126" s="195"/>
      <c r="H126" s="196"/>
      <c r="I126" s="3"/>
      <c r="J126" s="187" t="s">
        <v>15</v>
      </c>
      <c r="K126" s="193">
        <f>+K125/K$161</f>
        <v>1.1969620065925559</v>
      </c>
      <c r="L126" s="193">
        <f t="shared" ref="L126" si="340">+L125/L$161</f>
        <v>1.1260100193888452</v>
      </c>
      <c r="M126" s="193">
        <f t="shared" ref="M126" si="341">+M125/M$161</f>
        <v>1.1716190474692556</v>
      </c>
      <c r="N126" s="193">
        <f t="shared" ref="N126" si="342">+N125/N$161</f>
        <v>1.4402937082227394</v>
      </c>
      <c r="O126" s="194">
        <f t="shared" ref="O126" si="343">+O125/O$161</f>
        <v>1.7350776379237951</v>
      </c>
      <c r="P126" s="195"/>
      <c r="Q126" s="205"/>
      <c r="R126" s="196"/>
    </row>
    <row r="127" spans="1:18" ht="26.25" thickBot="1" x14ac:dyDescent="0.3">
      <c r="A127" s="188" t="s">
        <v>12</v>
      </c>
      <c r="B127" s="197"/>
      <c r="C127" s="198">
        <f>+C125/B125-1</f>
        <v>6.8506031261243328E-2</v>
      </c>
      <c r="D127" s="198">
        <f t="shared" ref="D127" si="344">+D125/C125-1</f>
        <v>1.5905038651534475E-2</v>
      </c>
      <c r="E127" s="198">
        <f t="shared" ref="E127" si="345">+E125/D125-1</f>
        <v>-5.4128469947654079E-2</v>
      </c>
      <c r="F127" s="199">
        <f t="shared" ref="F127" si="346">+F125/E125-1</f>
        <v>-8.5021102745414301E-2</v>
      </c>
      <c r="G127" s="200"/>
      <c r="H127" s="201"/>
      <c r="I127" s="2"/>
      <c r="J127" s="188" t="s">
        <v>12</v>
      </c>
      <c r="K127" s="197"/>
      <c r="L127" s="198">
        <f>+L125/K125-1</f>
        <v>2.0534732479080553E-2</v>
      </c>
      <c r="M127" s="198">
        <f t="shared" ref="M127" si="347">+M125/L125-1</f>
        <v>5.401382446553038E-2</v>
      </c>
      <c r="N127" s="198">
        <f t="shared" ref="N127" si="348">+N125/M125-1</f>
        <v>-2.699749870104684E-2</v>
      </c>
      <c r="O127" s="199">
        <f t="shared" ref="O127" si="349">+O125/N125-1</f>
        <v>-7.8797762432757268E-2</v>
      </c>
      <c r="P127" s="214">
        <f t="shared" ref="P127" si="350">+P125/O125-1</f>
        <v>-2.2525852736234753E-2</v>
      </c>
      <c r="Q127" s="200"/>
      <c r="R127" s="201"/>
    </row>
    <row r="128" spans="1:18" ht="15.75" thickBo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</row>
    <row r="129" spans="1:18" ht="15.75" thickBot="1" x14ac:dyDescent="0.3">
      <c r="A129" s="279" t="s">
        <v>185</v>
      </c>
      <c r="B129" s="280"/>
      <c r="C129" s="280"/>
      <c r="D129" s="280"/>
      <c r="E129" s="280"/>
      <c r="F129" s="280"/>
      <c r="G129" s="280"/>
      <c r="H129" s="281"/>
      <c r="I129" s="2"/>
      <c r="J129" s="279" t="s">
        <v>186</v>
      </c>
      <c r="K129" s="280"/>
      <c r="L129" s="280"/>
      <c r="M129" s="280"/>
      <c r="N129" s="280"/>
      <c r="O129" s="280"/>
      <c r="P129" s="280"/>
      <c r="Q129" s="280"/>
      <c r="R129" s="281"/>
    </row>
    <row r="130" spans="1:18" ht="38.25" x14ac:dyDescent="0.25">
      <c r="A130" s="180"/>
      <c r="B130" s="181">
        <v>2016</v>
      </c>
      <c r="C130" s="181">
        <f>+B130+1</f>
        <v>2017</v>
      </c>
      <c r="D130" s="181">
        <f t="shared" ref="D130" si="351">+C130+1</f>
        <v>2018</v>
      </c>
      <c r="E130" s="181">
        <f t="shared" ref="E130" si="352">+D130+1</f>
        <v>2019</v>
      </c>
      <c r="F130" s="182">
        <f t="shared" ref="F130" si="353">+E130+1</f>
        <v>2020</v>
      </c>
      <c r="G130" s="183">
        <f t="shared" ref="G130" si="354">+F130+1</f>
        <v>2021</v>
      </c>
      <c r="H130" s="184" t="s">
        <v>16</v>
      </c>
      <c r="I130" s="2"/>
      <c r="J130" s="180"/>
      <c r="K130" s="181">
        <v>2016</v>
      </c>
      <c r="L130" s="181">
        <f>+K130+1</f>
        <v>2017</v>
      </c>
      <c r="M130" s="181">
        <f t="shared" ref="M130" si="355">+L130+1</f>
        <v>2018</v>
      </c>
      <c r="N130" s="181">
        <f t="shared" ref="N130" si="356">+M130+1</f>
        <v>2019</v>
      </c>
      <c r="O130" s="182">
        <f t="shared" ref="O130" si="357">+N130+1</f>
        <v>2020</v>
      </c>
      <c r="P130" s="183">
        <f t="shared" ref="P130" si="358">+O130+1</f>
        <v>2021</v>
      </c>
      <c r="Q130" s="202" t="s">
        <v>16</v>
      </c>
      <c r="R130" s="184" t="s">
        <v>21</v>
      </c>
    </row>
    <row r="131" spans="1:18" x14ac:dyDescent="0.25">
      <c r="A131" s="185" t="s">
        <v>10</v>
      </c>
      <c r="B131" s="6">
        <f>+B78/B25</f>
        <v>1.0381720267143564</v>
      </c>
      <c r="C131" s="6">
        <f t="shared" ref="C131:G131" si="359">+C78/C25</f>
        <v>1.436690457309014</v>
      </c>
      <c r="D131" s="6">
        <f t="shared" si="359"/>
        <v>1.5253606328524896</v>
      </c>
      <c r="E131" s="6">
        <f t="shared" si="359"/>
        <v>0.58134567174766438</v>
      </c>
      <c r="F131" s="176">
        <f t="shared" si="359"/>
        <v>0.3474280388817888</v>
      </c>
      <c r="G131" s="179">
        <f t="shared" si="359"/>
        <v>0.73182688799708129</v>
      </c>
      <c r="H131" s="177">
        <f>+G131/F131-1</f>
        <v>1.10641285704083</v>
      </c>
      <c r="I131" s="2"/>
      <c r="J131" s="185" t="s">
        <v>10</v>
      </c>
      <c r="K131" s="6">
        <f>+K78/K25</f>
        <v>0.27424590523630477</v>
      </c>
      <c r="L131" s="6">
        <f t="shared" ref="L131:P131" si="360">+L78/L25</f>
        <v>1.0918478738780659</v>
      </c>
      <c r="M131" s="6">
        <f t="shared" si="360"/>
        <v>1.4684623858427204</v>
      </c>
      <c r="N131" s="6">
        <f t="shared" si="360"/>
        <v>0.71658220260476269</v>
      </c>
      <c r="O131" s="176">
        <f t="shared" si="360"/>
        <v>0.50801257854330484</v>
      </c>
      <c r="P131" s="179">
        <f t="shared" si="360"/>
        <v>0.47598141885150175</v>
      </c>
      <c r="Q131" s="203">
        <f>+P131/O131-1</f>
        <v>-6.3051902737626064E-2</v>
      </c>
      <c r="R131" s="177">
        <f>+POWER(P131/K131,0.2)-1</f>
        <v>0.11658032114775407</v>
      </c>
    </row>
    <row r="132" spans="1:18" x14ac:dyDescent="0.25">
      <c r="A132" s="185" t="s">
        <v>11</v>
      </c>
      <c r="B132" s="6">
        <f t="shared" ref="B132:G132" si="361">+B79/B26</f>
        <v>0.99788628397614831</v>
      </c>
      <c r="C132" s="6">
        <f t="shared" si="361"/>
        <v>1.3980992608236535</v>
      </c>
      <c r="D132" s="6">
        <f t="shared" si="361"/>
        <v>1.8678598629093681</v>
      </c>
      <c r="E132" s="6">
        <f t="shared" si="361"/>
        <v>0.71607670649539845</v>
      </c>
      <c r="F132" s="176">
        <f t="shared" si="361"/>
        <v>0.29349511714656945</v>
      </c>
      <c r="G132" s="179">
        <f t="shared" si="361"/>
        <v>0.58775560131291915</v>
      </c>
      <c r="H132" s="177">
        <f t="shared" ref="H132:H136" si="362">+G132/F132-1</f>
        <v>1.0026077674723224</v>
      </c>
      <c r="I132" s="2"/>
      <c r="J132" s="185" t="s">
        <v>11</v>
      </c>
      <c r="K132" s="6">
        <f t="shared" ref="K132:P132" si="363">+K79/K26</f>
        <v>0.27899502740312221</v>
      </c>
      <c r="L132" s="6">
        <f t="shared" si="363"/>
        <v>1.1177168328756799</v>
      </c>
      <c r="M132" s="6">
        <f t="shared" si="363"/>
        <v>1.5112590010387503</v>
      </c>
      <c r="N132" s="6">
        <f t="shared" si="363"/>
        <v>0.68736771088802717</v>
      </c>
      <c r="O132" s="176">
        <f t="shared" si="363"/>
        <v>0.46011844247703149</v>
      </c>
      <c r="P132" s="179">
        <f t="shared" si="363"/>
        <v>0.51701140368015164</v>
      </c>
      <c r="Q132" s="203">
        <f t="shared" ref="Q132:Q136" si="364">+P132/O132-1</f>
        <v>0.12364851297165758</v>
      </c>
      <c r="R132" s="177">
        <f t="shared" ref="R132:R136" si="365">+POWER(P132/K132,0.2)-1</f>
        <v>0.13130767096121221</v>
      </c>
    </row>
    <row r="133" spans="1:18" x14ac:dyDescent="0.25">
      <c r="A133" s="185" t="s">
        <v>0</v>
      </c>
      <c r="B133" s="6">
        <f t="shared" ref="B133:G133" si="366">+B80/B27</f>
        <v>1.1541382643198697</v>
      </c>
      <c r="C133" s="6">
        <f t="shared" si="366"/>
        <v>1.4008690928843022</v>
      </c>
      <c r="D133" s="6">
        <f t="shared" si="366"/>
        <v>1.4153960580141316</v>
      </c>
      <c r="E133" s="6">
        <f t="shared" si="366"/>
        <v>0.78407773260336699</v>
      </c>
      <c r="F133" s="176">
        <f t="shared" si="366"/>
        <v>0.41024913967546106</v>
      </c>
      <c r="G133" s="179">
        <f t="shared" si="366"/>
        <v>0.61068569590877086</v>
      </c>
      <c r="H133" s="177">
        <f t="shared" si="362"/>
        <v>0.48857276432528463</v>
      </c>
      <c r="I133" s="2"/>
      <c r="J133" s="185" t="s">
        <v>0</v>
      </c>
      <c r="K133" s="6">
        <f t="shared" ref="K133:P133" si="367">+K80/K27</f>
        <v>0.26214597823150448</v>
      </c>
      <c r="L133" s="6">
        <f t="shared" si="367"/>
        <v>1.1258298552092727</v>
      </c>
      <c r="M133" s="6">
        <f t="shared" si="367"/>
        <v>1.509393965296179</v>
      </c>
      <c r="N133" s="6">
        <f t="shared" si="367"/>
        <v>0.6753121623578423</v>
      </c>
      <c r="O133" s="176">
        <f t="shared" si="367"/>
        <v>0.44236954510326015</v>
      </c>
      <c r="P133" s="179">
        <f t="shared" si="367"/>
        <v>0.53523445205662035</v>
      </c>
      <c r="Q133" s="203">
        <f t="shared" si="364"/>
        <v>0.20992608551224556</v>
      </c>
      <c r="R133" s="177">
        <f t="shared" si="365"/>
        <v>0.15345371523332485</v>
      </c>
    </row>
    <row r="134" spans="1:18" x14ac:dyDescent="0.25">
      <c r="A134" s="185" t="s">
        <v>1</v>
      </c>
      <c r="B134" s="6">
        <f t="shared" ref="B134:G134" si="368">+B81/B28</f>
        <v>0.75326569238884256</v>
      </c>
      <c r="C134" s="6">
        <f t="shared" si="368"/>
        <v>1.3954577382346054</v>
      </c>
      <c r="D134" s="6">
        <f t="shared" si="368"/>
        <v>1.1688148854004714</v>
      </c>
      <c r="E134" s="6">
        <f t="shared" si="368"/>
        <v>0.71777075316107752</v>
      </c>
      <c r="F134" s="176">
        <f t="shared" si="368"/>
        <v>0.43402097314765192</v>
      </c>
      <c r="G134" s="179">
        <f t="shared" si="368"/>
        <v>0.57137689023949068</v>
      </c>
      <c r="H134" s="177">
        <f t="shared" si="362"/>
        <v>0.31647299460137135</v>
      </c>
      <c r="I134" s="2"/>
      <c r="J134" s="185" t="s">
        <v>1</v>
      </c>
      <c r="K134" s="6">
        <f t="shared" ref="K134:P134" si="369">+K81/K28</f>
        <v>0.24798941108131464</v>
      </c>
      <c r="L134" s="6">
        <f t="shared" si="369"/>
        <v>1.1716487383043552</v>
      </c>
      <c r="M134" s="6">
        <f t="shared" si="369"/>
        <v>1.4724885732501454</v>
      </c>
      <c r="N134" s="6">
        <f t="shared" si="369"/>
        <v>0.65960604351373708</v>
      </c>
      <c r="O134" s="176">
        <f t="shared" si="369"/>
        <v>0.43259245686014586</v>
      </c>
      <c r="P134" s="179">
        <f t="shared" si="369"/>
        <v>0.54689363175185779</v>
      </c>
      <c r="Q134" s="203">
        <f t="shared" si="364"/>
        <v>0.26422368924630768</v>
      </c>
      <c r="R134" s="177">
        <f t="shared" si="365"/>
        <v>0.17136959194061308</v>
      </c>
    </row>
    <row r="135" spans="1:18" x14ac:dyDescent="0.25">
      <c r="A135" s="185" t="s">
        <v>2</v>
      </c>
      <c r="B135" s="6">
        <f t="shared" ref="B135:G135" si="370">+B82/B29</f>
        <v>0.86020721133074673</v>
      </c>
      <c r="C135" s="6">
        <f t="shared" si="370"/>
        <v>1.4563971992361553</v>
      </c>
      <c r="D135" s="6">
        <f t="shared" si="370"/>
        <v>1.0849785407725323</v>
      </c>
      <c r="E135" s="6">
        <f t="shared" si="370"/>
        <v>0.79778413543014381</v>
      </c>
      <c r="F135" s="176">
        <f t="shared" si="370"/>
        <v>0.45532508836376012</v>
      </c>
      <c r="G135" s="179">
        <f t="shared" si="370"/>
        <v>0.68314492025721885</v>
      </c>
      <c r="H135" s="177">
        <f t="shared" si="362"/>
        <v>0.50034544046791685</v>
      </c>
      <c r="I135" s="2"/>
      <c r="J135" s="185" t="s">
        <v>2</v>
      </c>
      <c r="K135" s="6">
        <f t="shared" ref="K135:P135" si="371">+K82/K29</f>
        <v>0.24410769971392549</v>
      </c>
      <c r="L135" s="6">
        <f t="shared" si="371"/>
        <v>1.2180554375148323</v>
      </c>
      <c r="M135" s="6">
        <f t="shared" si="371"/>
        <v>1.4268042569945993</v>
      </c>
      <c r="N135" s="6">
        <f t="shared" si="371"/>
        <v>0.65080972754371214</v>
      </c>
      <c r="O135" s="176">
        <f t="shared" si="371"/>
        <v>0.42345756026336362</v>
      </c>
      <c r="P135" s="179">
        <f t="shared" si="371"/>
        <v>0.56683425442893753</v>
      </c>
      <c r="Q135" s="203">
        <f t="shared" si="364"/>
        <v>0.3385857465300719</v>
      </c>
      <c r="R135" s="177">
        <f t="shared" si="365"/>
        <v>0.18351814809968614</v>
      </c>
    </row>
    <row r="136" spans="1:18" x14ac:dyDescent="0.25">
      <c r="A136" s="185" t="s">
        <v>3</v>
      </c>
      <c r="B136" s="6">
        <f t="shared" ref="B136:G136" si="372">+B83/B30</f>
        <v>1.0141438623924941</v>
      </c>
      <c r="C136" s="6">
        <f t="shared" si="372"/>
        <v>1.5003561253561255</v>
      </c>
      <c r="D136" s="6">
        <f t="shared" si="372"/>
        <v>1.393042118635786</v>
      </c>
      <c r="E136" s="6">
        <f t="shared" si="372"/>
        <v>0.60340412712757951</v>
      </c>
      <c r="F136" s="176">
        <f t="shared" si="372"/>
        <v>0.54791779565634247</v>
      </c>
      <c r="G136" s="179">
        <f t="shared" si="372"/>
        <v>0.64383873661832813</v>
      </c>
      <c r="H136" s="177">
        <f t="shared" si="362"/>
        <v>0.17506447449308227</v>
      </c>
      <c r="I136" s="2"/>
      <c r="J136" s="185" t="s">
        <v>3</v>
      </c>
      <c r="K136" s="6">
        <f t="shared" ref="K136:P136" si="373">+K83/K30</f>
        <v>0.24071004985947028</v>
      </c>
      <c r="L136" s="6">
        <f t="shared" si="373"/>
        <v>1.2574450612807602</v>
      </c>
      <c r="M136" s="6">
        <f t="shared" si="373"/>
        <v>1.4185200769415722</v>
      </c>
      <c r="N136" s="6">
        <f t="shared" si="373"/>
        <v>0.63494219853246558</v>
      </c>
      <c r="O136" s="176">
        <f t="shared" si="373"/>
        <v>0.42503599712023038</v>
      </c>
      <c r="P136" s="179">
        <f t="shared" si="373"/>
        <v>0.57386586048048815</v>
      </c>
      <c r="Q136" s="203">
        <f t="shared" si="364"/>
        <v>0.35015825569747716</v>
      </c>
      <c r="R136" s="177">
        <f t="shared" si="365"/>
        <v>0.18977060065623164</v>
      </c>
    </row>
    <row r="137" spans="1:18" x14ac:dyDescent="0.25">
      <c r="A137" s="185" t="s">
        <v>4</v>
      </c>
      <c r="B137" s="6">
        <f t="shared" ref="B137:G137" si="374">+B84/B31</f>
        <v>0.85094948047294872</v>
      </c>
      <c r="C137" s="6">
        <f t="shared" si="374"/>
        <v>1.4351571594877763</v>
      </c>
      <c r="D137" s="6">
        <f t="shared" si="374"/>
        <v>0.92004708608157859</v>
      </c>
      <c r="E137" s="6">
        <f t="shared" si="374"/>
        <v>0.53761361438793265</v>
      </c>
      <c r="F137" s="176">
        <f t="shared" si="374"/>
        <v>0.49603685481457771</v>
      </c>
      <c r="G137" s="179">
        <f t="shared" si="374"/>
        <v>0.62381395573713017</v>
      </c>
      <c r="H137" s="177">
        <f t="shared" ref="H137:H138" si="375">+G137/F137-1</f>
        <v>0.25759598239997006</v>
      </c>
      <c r="I137" s="2"/>
      <c r="J137" s="185" t="s">
        <v>4</v>
      </c>
      <c r="K137" s="6">
        <f t="shared" ref="K137:P137" si="376">+K84/K31</f>
        <v>0.24242535646489388</v>
      </c>
      <c r="L137" s="6">
        <f t="shared" si="376"/>
        <v>1.3049993753069333</v>
      </c>
      <c r="M137" s="6">
        <f t="shared" si="376"/>
        <v>1.3444035047318268</v>
      </c>
      <c r="N137" s="6">
        <f t="shared" si="376"/>
        <v>0.61459674592278202</v>
      </c>
      <c r="O137" s="176">
        <f t="shared" si="376"/>
        <v>0.42489383454119051</v>
      </c>
      <c r="P137" s="179">
        <f t="shared" si="376"/>
        <v>0.58468539490935401</v>
      </c>
      <c r="Q137" s="203">
        <f t="shared" ref="Q137:Q138" si="377">+P137/O137-1</f>
        <v>0.37607408575535084</v>
      </c>
      <c r="R137" s="177">
        <f t="shared" ref="R137:R138" si="378">+POWER(P137/K137,0.2)-1</f>
        <v>0.19252870205280859</v>
      </c>
    </row>
    <row r="138" spans="1:18" x14ac:dyDescent="0.25">
      <c r="A138" s="185" t="s">
        <v>5</v>
      </c>
      <c r="B138" s="6">
        <f t="shared" ref="B138:G138" si="379">+B85/B32</f>
        <v>0.91418744951482811</v>
      </c>
      <c r="C138" s="6">
        <f t="shared" si="379"/>
        <v>1.3087366235425653</v>
      </c>
      <c r="D138" s="6">
        <f t="shared" si="379"/>
        <v>0.42325622196045015</v>
      </c>
      <c r="E138" s="6">
        <f t="shared" si="379"/>
        <v>0.59318555008210183</v>
      </c>
      <c r="F138" s="176">
        <f t="shared" si="379"/>
        <v>0.54790979712736831</v>
      </c>
      <c r="G138" s="179">
        <f t="shared" si="379"/>
        <v>0.52758192683207727</v>
      </c>
      <c r="H138" s="177">
        <f t="shared" si="375"/>
        <v>-3.7100760749064654E-2</v>
      </c>
      <c r="I138" s="2"/>
      <c r="J138" s="185" t="s">
        <v>5</v>
      </c>
      <c r="K138" s="6">
        <f t="shared" ref="K138:P138" si="380">+K85/K32</f>
        <v>0.24230313982822774</v>
      </c>
      <c r="L138" s="6">
        <f t="shared" si="380"/>
        <v>1.3568868762064556</v>
      </c>
      <c r="M138" s="6">
        <f t="shared" si="380"/>
        <v>1.048503716623906</v>
      </c>
      <c r="N138" s="6">
        <f t="shared" si="380"/>
        <v>0.63911356549060327</v>
      </c>
      <c r="O138" s="176">
        <f t="shared" si="380"/>
        <v>0.42426001484714693</v>
      </c>
      <c r="P138" s="179">
        <f t="shared" si="380"/>
        <v>0.58527891984501956</v>
      </c>
      <c r="Q138" s="203">
        <f t="shared" si="377"/>
        <v>0.37952882516134534</v>
      </c>
      <c r="R138" s="177">
        <f t="shared" si="378"/>
        <v>0.19289101677282705</v>
      </c>
    </row>
    <row r="139" spans="1:18" x14ac:dyDescent="0.25">
      <c r="A139" s="185" t="s">
        <v>6</v>
      </c>
      <c r="B139" s="6">
        <f t="shared" ref="B139:F139" si="381">+B86/B33</f>
        <v>1.1564535054268115</v>
      </c>
      <c r="C139" s="6">
        <f t="shared" si="381"/>
        <v>1.4922689679971235</v>
      </c>
      <c r="D139" s="6">
        <f t="shared" si="381"/>
        <v>0.48848536185081265</v>
      </c>
      <c r="E139" s="6">
        <f t="shared" si="381"/>
        <v>0.45109158215322148</v>
      </c>
      <c r="F139" s="176">
        <f t="shared" si="381"/>
        <v>0.5007768213310938</v>
      </c>
      <c r="G139" s="179"/>
      <c r="H139" s="178"/>
      <c r="I139" s="2"/>
      <c r="J139" s="185" t="s">
        <v>6</v>
      </c>
      <c r="K139" s="6">
        <f t="shared" ref="K139:O139" si="382">+K86/K33</f>
        <v>0.24139350313647978</v>
      </c>
      <c r="L139" s="6">
        <f t="shared" si="382"/>
        <v>1.386158303664401</v>
      </c>
      <c r="M139" s="6">
        <f t="shared" si="382"/>
        <v>0.86792481674272137</v>
      </c>
      <c r="N139" s="6">
        <f t="shared" si="382"/>
        <v>0.64869055823569943</v>
      </c>
      <c r="O139" s="176">
        <f t="shared" si="382"/>
        <v>0.42751988274887626</v>
      </c>
      <c r="P139" s="179"/>
      <c r="Q139" s="204"/>
      <c r="R139" s="178"/>
    </row>
    <row r="140" spans="1:18" x14ac:dyDescent="0.25">
      <c r="A140" s="185" t="s">
        <v>7</v>
      </c>
      <c r="B140" s="6">
        <f t="shared" ref="B140:F140" si="383">+B87/B34</f>
        <v>1.5076193403890914</v>
      </c>
      <c r="C140" s="6">
        <f t="shared" si="383"/>
        <v>1.7030418769608511</v>
      </c>
      <c r="D140" s="6">
        <f t="shared" si="383"/>
        <v>0.6084782528769439</v>
      </c>
      <c r="E140" s="6">
        <f t="shared" si="383"/>
        <v>0.49723584101589685</v>
      </c>
      <c r="F140" s="176">
        <f t="shared" si="383"/>
        <v>0.54276834376829874</v>
      </c>
      <c r="G140" s="179"/>
      <c r="H140" s="178"/>
      <c r="I140" s="2"/>
      <c r="J140" s="185" t="s">
        <v>7</v>
      </c>
      <c r="K140" s="6">
        <f t="shared" ref="K140:O140" si="384">+K87/K34</f>
        <v>0.25238311389349022</v>
      </c>
      <c r="L140" s="6">
        <f t="shared" si="384"/>
        <v>1.39703267183872</v>
      </c>
      <c r="M140" s="6">
        <f t="shared" si="384"/>
        <v>0.78311685839556855</v>
      </c>
      <c r="N140" s="6">
        <f t="shared" si="384"/>
        <v>0.63614754250891981</v>
      </c>
      <c r="O140" s="176">
        <f t="shared" si="384"/>
        <v>0.43074172116474363</v>
      </c>
      <c r="P140" s="179"/>
      <c r="Q140" s="204"/>
      <c r="R140" s="178"/>
    </row>
    <row r="141" spans="1:18" x14ac:dyDescent="0.25">
      <c r="A141" s="185" t="s">
        <v>8</v>
      </c>
      <c r="B141" s="6">
        <f t="shared" ref="B141:F141" si="385">+B88/B35</f>
        <v>1.0377688747131355</v>
      </c>
      <c r="C141" s="6">
        <f t="shared" si="385"/>
        <v>1.460335998562573</v>
      </c>
      <c r="D141" s="6">
        <f t="shared" si="385"/>
        <v>0.88076542211188447</v>
      </c>
      <c r="E141" s="6">
        <f t="shared" si="385"/>
        <v>0.54601453517169329</v>
      </c>
      <c r="F141" s="176">
        <f t="shared" si="385"/>
        <v>0.46753651209716668</v>
      </c>
      <c r="G141" s="179"/>
      <c r="H141" s="178"/>
      <c r="I141" s="2"/>
      <c r="J141" s="185" t="s">
        <v>8</v>
      </c>
      <c r="K141" s="6">
        <f t="shared" ref="K141:O141" si="386">+K88/K35</f>
        <v>0.24719221754430137</v>
      </c>
      <c r="L141" s="6">
        <f t="shared" si="386"/>
        <v>1.4281249817457491</v>
      </c>
      <c r="M141" s="6">
        <f t="shared" si="386"/>
        <v>0.77347446151494681</v>
      </c>
      <c r="N141" s="6">
        <f t="shared" si="386"/>
        <v>0.61016840459352129</v>
      </c>
      <c r="O141" s="176">
        <f t="shared" si="386"/>
        <v>0.42724835963953722</v>
      </c>
      <c r="P141" s="179"/>
      <c r="Q141" s="204"/>
      <c r="R141" s="178"/>
    </row>
    <row r="142" spans="1:18" x14ac:dyDescent="0.25">
      <c r="A142" s="185" t="s">
        <v>9</v>
      </c>
      <c r="B142" s="6">
        <f t="shared" ref="B142:F142" si="387">+B89/B36</f>
        <v>1.2783436791983644</v>
      </c>
      <c r="C142" s="6">
        <f t="shared" si="387"/>
        <v>1.492031470647569</v>
      </c>
      <c r="D142" s="6">
        <f t="shared" si="387"/>
        <v>0.79228839297504283</v>
      </c>
      <c r="E142" s="6">
        <f t="shared" si="387"/>
        <v>0.37108759088425886</v>
      </c>
      <c r="F142" s="176">
        <f t="shared" si="387"/>
        <v>0.61114659173159624</v>
      </c>
      <c r="G142" s="179"/>
      <c r="H142" s="178"/>
      <c r="I142" s="2"/>
      <c r="J142" s="185" t="s">
        <v>9</v>
      </c>
      <c r="K142" s="6">
        <f t="shared" ref="K142:O142" si="388">+K89/K36</f>
        <v>0.25422516029728848</v>
      </c>
      <c r="L142" s="6">
        <f t="shared" si="388"/>
        <v>1.4591763028873506</v>
      </c>
      <c r="M142" s="6">
        <f t="shared" si="388"/>
        <v>0.75503130955315645</v>
      </c>
      <c r="N142" s="6">
        <f t="shared" si="388"/>
        <v>0.55427341454906753</v>
      </c>
      <c r="O142" s="176">
        <f t="shared" si="388"/>
        <v>0.44496212097697035</v>
      </c>
      <c r="P142" s="179"/>
      <c r="Q142" s="204"/>
      <c r="R142" s="178"/>
    </row>
    <row r="143" spans="1:18" ht="25.5" x14ac:dyDescent="0.25">
      <c r="A143" s="186" t="s">
        <v>13</v>
      </c>
      <c r="B143" s="189">
        <f t="shared" ref="B143:F143" si="389">+B90/B37</f>
        <v>1.0511109776701488</v>
      </c>
      <c r="C143" s="189">
        <f t="shared" si="389"/>
        <v>1.4591763028873506</v>
      </c>
      <c r="D143" s="189">
        <f t="shared" si="389"/>
        <v>0.75503130955315645</v>
      </c>
      <c r="E143" s="189">
        <f t="shared" si="389"/>
        <v>0.55427341454906753</v>
      </c>
      <c r="F143" s="190">
        <f t="shared" si="389"/>
        <v>0.44496212097697035</v>
      </c>
      <c r="G143" s="191"/>
      <c r="H143" s="192"/>
      <c r="I143" s="3"/>
      <c r="J143" s="186" t="s">
        <v>14</v>
      </c>
      <c r="K143" s="189">
        <f t="shared" ref="K143" si="390">+AVERAGE(K131:K142)</f>
        <v>0.25234304689086029</v>
      </c>
      <c r="L143" s="189">
        <f>+AVERAGE(L131:L142)</f>
        <v>1.2762435258927145</v>
      </c>
      <c r="M143" s="189">
        <f t="shared" ref="M143:P143" si="391">+AVERAGE(M131:M142)</f>
        <v>1.1982819105771745</v>
      </c>
      <c r="N143" s="189">
        <f t="shared" si="391"/>
        <v>0.64396752306176164</v>
      </c>
      <c r="O143" s="190">
        <f t="shared" si="391"/>
        <v>0.43926770952381672</v>
      </c>
      <c r="P143" s="191">
        <f t="shared" si="391"/>
        <v>0.54822316700049134</v>
      </c>
      <c r="Q143" s="206">
        <f t="shared" ref="Q143" si="392">+P143/O143-1</f>
        <v>0.24803884991862146</v>
      </c>
      <c r="R143" s="215">
        <f t="shared" ref="R143" si="393">+POWER(P143/K143,0.2)-1</f>
        <v>0.16786651973383471</v>
      </c>
    </row>
    <row r="144" spans="1:18" ht="25.5" x14ac:dyDescent="0.25">
      <c r="A144" s="187" t="s">
        <v>15</v>
      </c>
      <c r="B144" s="193">
        <f>+B143/B$161</f>
        <v>0.33027472837728844</v>
      </c>
      <c r="C144" s="193">
        <f t="shared" ref="C144" si="394">+C143/C$161</f>
        <v>0.40238889271218575</v>
      </c>
      <c r="D144" s="193">
        <f t="shared" ref="D144" si="395">+D143/D$161</f>
        <v>0.25319210844340095</v>
      </c>
      <c r="E144" s="193">
        <f t="shared" ref="E144" si="396">+E143/E$161</f>
        <v>0.21671883819098134</v>
      </c>
      <c r="F144" s="194">
        <f t="shared" ref="F144" si="397">+F143/F$161</f>
        <v>0.22205058984811232</v>
      </c>
      <c r="G144" s="195"/>
      <c r="H144" s="196"/>
      <c r="I144" s="3"/>
      <c r="J144" s="187" t="s">
        <v>15</v>
      </c>
      <c r="K144" s="193">
        <f>+K143/K$161</f>
        <v>8.0237775822500967E-2</v>
      </c>
      <c r="L144" s="193">
        <f t="shared" ref="L144" si="398">+L143/L$161</f>
        <v>0.37407199049011092</v>
      </c>
      <c r="M144" s="193">
        <f t="shared" ref="M144" si="399">+M143/M$161</f>
        <v>0.34671968808554338</v>
      </c>
      <c r="N144" s="193">
        <f t="shared" ref="N144" si="400">+N143/N$161</f>
        <v>0.23541500932626155</v>
      </c>
      <c r="O144" s="194">
        <f t="shared" ref="O144" si="401">+O143/O$161</f>
        <v>0.20999663117063108</v>
      </c>
      <c r="P144" s="195"/>
      <c r="Q144" s="205"/>
      <c r="R144" s="196"/>
    </row>
    <row r="145" spans="1:18" ht="26.25" thickBot="1" x14ac:dyDescent="0.3">
      <c r="A145" s="188" t="s">
        <v>12</v>
      </c>
      <c r="B145" s="197"/>
      <c r="C145" s="198">
        <f>+C143/B143-1</f>
        <v>0.38822287454527715</v>
      </c>
      <c r="D145" s="198">
        <f t="shared" ref="D145" si="402">+D143/C143-1</f>
        <v>-0.48256334203129847</v>
      </c>
      <c r="E145" s="198">
        <f t="shared" ref="E145" si="403">+E143/D143-1</f>
        <v>-0.2658934701964899</v>
      </c>
      <c r="F145" s="199">
        <f t="shared" ref="F145" si="404">+F143/E143-1</f>
        <v>-0.19721547291065378</v>
      </c>
      <c r="G145" s="200"/>
      <c r="H145" s="201"/>
      <c r="I145" s="2"/>
      <c r="J145" s="188" t="s">
        <v>12</v>
      </c>
      <c r="K145" s="197"/>
      <c r="L145" s="198">
        <f>+L143/K143-1</f>
        <v>4.0575735754062467</v>
      </c>
      <c r="M145" s="198">
        <f t="shared" ref="M145" si="405">+M143/L143-1</f>
        <v>-6.1086786129635362E-2</v>
      </c>
      <c r="N145" s="198">
        <f t="shared" ref="N145" si="406">+N143/M143-1</f>
        <v>-0.46259096680214185</v>
      </c>
      <c r="O145" s="199">
        <f t="shared" ref="O145" si="407">+O143/N143-1</f>
        <v>-0.31787288365831545</v>
      </c>
      <c r="P145" s="214">
        <f t="shared" ref="P145" si="408">+P143/O143-1</f>
        <v>0.24803884991862146</v>
      </c>
      <c r="Q145" s="200"/>
      <c r="R145" s="201"/>
    </row>
    <row r="146" spans="1:18" ht="15.75" thickBo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</row>
    <row r="147" spans="1:18" ht="15.75" thickBot="1" x14ac:dyDescent="0.3">
      <c r="A147" s="282" t="s">
        <v>203</v>
      </c>
      <c r="B147" s="283"/>
      <c r="C147" s="283"/>
      <c r="D147" s="283"/>
      <c r="E147" s="283"/>
      <c r="F147" s="283"/>
      <c r="G147" s="283"/>
      <c r="H147" s="284"/>
      <c r="I147" s="2"/>
      <c r="J147" s="282" t="s">
        <v>202</v>
      </c>
      <c r="K147" s="283"/>
      <c r="L147" s="283"/>
      <c r="M147" s="283"/>
      <c r="N147" s="283"/>
      <c r="O147" s="283"/>
      <c r="P147" s="283"/>
      <c r="Q147" s="283"/>
      <c r="R147" s="284"/>
    </row>
    <row r="148" spans="1:18" ht="38.25" x14ac:dyDescent="0.25">
      <c r="A148" s="180"/>
      <c r="B148" s="181">
        <v>2016</v>
      </c>
      <c r="C148" s="181">
        <f>+B148+1</f>
        <v>2017</v>
      </c>
      <c r="D148" s="181">
        <f t="shared" ref="D148" si="409">+C148+1</f>
        <v>2018</v>
      </c>
      <c r="E148" s="181">
        <f t="shared" ref="E148" si="410">+D148+1</f>
        <v>2019</v>
      </c>
      <c r="F148" s="182">
        <f t="shared" ref="F148" si="411">+E148+1</f>
        <v>2020</v>
      </c>
      <c r="G148" s="183">
        <f t="shared" ref="G148" si="412">+F148+1</f>
        <v>2021</v>
      </c>
      <c r="H148" s="184" t="s">
        <v>16</v>
      </c>
      <c r="I148" s="2"/>
      <c r="J148" s="180"/>
      <c r="K148" s="181">
        <v>2016</v>
      </c>
      <c r="L148" s="181">
        <f>+K148+1</f>
        <v>2017</v>
      </c>
      <c r="M148" s="181">
        <f t="shared" ref="M148" si="413">+L148+1</f>
        <v>2018</v>
      </c>
      <c r="N148" s="181">
        <f t="shared" ref="N148" si="414">+M148+1</f>
        <v>2019</v>
      </c>
      <c r="O148" s="182">
        <f t="shared" ref="O148" si="415">+N148+1</f>
        <v>2020</v>
      </c>
      <c r="P148" s="183">
        <f t="shared" ref="P148" si="416">+O148+1</f>
        <v>2021</v>
      </c>
      <c r="Q148" s="202" t="s">
        <v>16</v>
      </c>
      <c r="R148" s="184" t="s">
        <v>21</v>
      </c>
    </row>
    <row r="149" spans="1:18" x14ac:dyDescent="0.25">
      <c r="A149" s="185" t="s">
        <v>10</v>
      </c>
      <c r="B149" s="6">
        <f>+B96/B43</f>
        <v>2.8963166087690499</v>
      </c>
      <c r="C149" s="6">
        <f t="shared" ref="C149:G149" si="417">+C96/C43</f>
        <v>3.1125771376722597</v>
      </c>
      <c r="D149" s="6">
        <f t="shared" si="417"/>
        <v>3.6173414000850692</v>
      </c>
      <c r="E149" s="6">
        <f t="shared" si="417"/>
        <v>2.3572389417877773</v>
      </c>
      <c r="F149" s="176">
        <f t="shared" si="417"/>
        <v>1.4549292363057544</v>
      </c>
      <c r="G149" s="179">
        <f t="shared" si="417"/>
        <v>2.5349415632476719</v>
      </c>
      <c r="H149" s="177">
        <f>+G149/F149-1</f>
        <v>0.74231261561847672</v>
      </c>
      <c r="I149" s="2"/>
      <c r="J149" s="185" t="s">
        <v>10</v>
      </c>
      <c r="K149" s="6">
        <f>+K96/K43</f>
        <v>3.0985339901816085</v>
      </c>
      <c r="L149" s="6">
        <f t="shared" ref="L149:P149" si="418">+L96/L43</f>
        <v>3.1978778835982387</v>
      </c>
      <c r="M149" s="6">
        <f t="shared" si="418"/>
        <v>3.6724188222985159</v>
      </c>
      <c r="N149" s="6">
        <f t="shared" si="418"/>
        <v>2.8891276959717902</v>
      </c>
      <c r="O149" s="176">
        <f t="shared" si="418"/>
        <v>2.4285113630218595</v>
      </c>
      <c r="P149" s="179">
        <f t="shared" si="418"/>
        <v>2.1003053155647962</v>
      </c>
      <c r="Q149" s="203">
        <f>+P149/O149-1</f>
        <v>-0.13514700917382905</v>
      </c>
      <c r="R149" s="177">
        <f>+POWER(P149/K149,0.2)-1</f>
        <v>-7.482213562493234E-2</v>
      </c>
    </row>
    <row r="150" spans="1:18" x14ac:dyDescent="0.25">
      <c r="A150" s="185" t="s">
        <v>11</v>
      </c>
      <c r="B150" s="6">
        <f t="shared" ref="B150:G150" si="419">+B97/B44</f>
        <v>2.9402413453871841</v>
      </c>
      <c r="C150" s="6">
        <f t="shared" si="419"/>
        <v>3.5118883103883589</v>
      </c>
      <c r="D150" s="6">
        <f t="shared" si="419"/>
        <v>3.7017090913980666</v>
      </c>
      <c r="E150" s="6">
        <f t="shared" si="419"/>
        <v>2.8696607838982007</v>
      </c>
      <c r="F150" s="176">
        <f t="shared" si="419"/>
        <v>1.3850255317515165</v>
      </c>
      <c r="G150" s="179">
        <f t="shared" si="419"/>
        <v>2.4791457207490262</v>
      </c>
      <c r="H150" s="177">
        <f t="shared" ref="H150:H154" si="420">+G150/F150-1</f>
        <v>0.78996391323838977</v>
      </c>
      <c r="I150" s="2"/>
      <c r="J150" s="185" t="s">
        <v>11</v>
      </c>
      <c r="K150" s="6">
        <f t="shared" ref="K150:P150" si="421">+K97/K44</f>
        <v>3.0955860052538546</v>
      </c>
      <c r="L150" s="6">
        <f t="shared" si="421"/>
        <v>3.2344693515016072</v>
      </c>
      <c r="M150" s="6">
        <f t="shared" si="421"/>
        <v>3.6841379810656893</v>
      </c>
      <c r="N150" s="6">
        <f t="shared" si="421"/>
        <v>2.8463208511397227</v>
      </c>
      <c r="O150" s="176">
        <f t="shared" si="421"/>
        <v>2.2789247316122321</v>
      </c>
      <c r="P150" s="179">
        <f t="shared" si="421"/>
        <v>2.2103447064080011</v>
      </c>
      <c r="Q150" s="203">
        <f t="shared" ref="Q150:Q154" si="422">+P150/O150-1</f>
        <v>-3.0093150621834708E-2</v>
      </c>
      <c r="R150" s="177">
        <f t="shared" ref="R150:R154" si="423">+POWER(P150/K150,0.2)-1</f>
        <v>-6.5146783471367709E-2</v>
      </c>
    </row>
    <row r="151" spans="1:18" x14ac:dyDescent="0.25">
      <c r="A151" s="185" t="s">
        <v>0</v>
      </c>
      <c r="B151" s="6">
        <f t="shared" ref="B151:G151" si="424">+B98/B45</f>
        <v>3.1364050092730973</v>
      </c>
      <c r="C151" s="6">
        <f t="shared" si="424"/>
        <v>3.7380268989255829</v>
      </c>
      <c r="D151" s="6">
        <f t="shared" si="424"/>
        <v>3.738832300338423</v>
      </c>
      <c r="E151" s="6">
        <f t="shared" si="424"/>
        <v>2.8420716543825013</v>
      </c>
      <c r="F151" s="176">
        <f t="shared" si="424"/>
        <v>1.9732136855548832</v>
      </c>
      <c r="G151" s="179">
        <f t="shared" si="424"/>
        <v>2.442665845774973</v>
      </c>
      <c r="H151" s="177">
        <f t="shared" si="420"/>
        <v>0.23791247935120419</v>
      </c>
      <c r="I151" s="2"/>
      <c r="J151" s="185" t="s">
        <v>0</v>
      </c>
      <c r="K151" s="6">
        <f t="shared" ref="K151:P151" si="425">+K98/K45</f>
        <v>3.14483703242955</v>
      </c>
      <c r="L151" s="6">
        <f t="shared" si="425"/>
        <v>3.27973740369191</v>
      </c>
      <c r="M151" s="6">
        <f t="shared" si="425"/>
        <v>3.6841716053510645</v>
      </c>
      <c r="N151" s="6">
        <f t="shared" si="425"/>
        <v>2.7915163400902805</v>
      </c>
      <c r="O151" s="176">
        <f t="shared" si="425"/>
        <v>2.2185472078144777</v>
      </c>
      <c r="P151" s="179">
        <f t="shared" si="425"/>
        <v>2.2497227482776996</v>
      </c>
      <c r="Q151" s="203">
        <f t="shared" si="422"/>
        <v>1.4052232178522583E-2</v>
      </c>
      <c r="R151" s="177">
        <f t="shared" si="423"/>
        <v>-6.4796397801846206E-2</v>
      </c>
    </row>
    <row r="152" spans="1:18" x14ac:dyDescent="0.25">
      <c r="A152" s="185" t="s">
        <v>1</v>
      </c>
      <c r="B152" s="6">
        <f t="shared" ref="B152:G152" si="426">+B99/B46</f>
        <v>3.2274408308549187</v>
      </c>
      <c r="C152" s="6">
        <f t="shared" si="426"/>
        <v>3.6059269248791415</v>
      </c>
      <c r="D152" s="6">
        <f t="shared" si="426"/>
        <v>3.4112512018180232</v>
      </c>
      <c r="E152" s="6">
        <f t="shared" si="426"/>
        <v>3.0222874576511698</v>
      </c>
      <c r="F152" s="176">
        <f t="shared" si="426"/>
        <v>2.1970097909499868</v>
      </c>
      <c r="G152" s="179">
        <f t="shared" si="426"/>
        <v>2.3100116210579937</v>
      </c>
      <c r="H152" s="177">
        <f t="shared" si="420"/>
        <v>5.1434377112695939E-2</v>
      </c>
      <c r="I152" s="2"/>
      <c r="J152" s="185" t="s">
        <v>1</v>
      </c>
      <c r="K152" s="6">
        <f t="shared" ref="K152:P152" si="427">+K99/K46</f>
        <v>3.1620212089744695</v>
      </c>
      <c r="L152" s="6">
        <f t="shared" si="427"/>
        <v>3.3078287764241656</v>
      </c>
      <c r="M152" s="6">
        <f t="shared" si="427"/>
        <v>3.6677779008296962</v>
      </c>
      <c r="N152" s="6">
        <f t="shared" si="427"/>
        <v>2.7710471875414604</v>
      </c>
      <c r="O152" s="176">
        <f t="shared" si="427"/>
        <v>2.1672105796172638</v>
      </c>
      <c r="P152" s="179">
        <f t="shared" si="427"/>
        <v>2.2593957953659709</v>
      </c>
      <c r="Q152" s="203">
        <f t="shared" si="422"/>
        <v>4.2536344467729137E-2</v>
      </c>
      <c r="R152" s="177">
        <f t="shared" si="423"/>
        <v>-6.5013139910669593E-2</v>
      </c>
    </row>
    <row r="153" spans="1:18" x14ac:dyDescent="0.25">
      <c r="A153" s="185" t="s">
        <v>2</v>
      </c>
      <c r="B153" s="6">
        <f t="shared" ref="B153:G153" si="428">+B100/B47</f>
        <v>3.0810346934467931</v>
      </c>
      <c r="C153" s="6">
        <f t="shared" si="428"/>
        <v>3.8224073108787024</v>
      </c>
      <c r="D153" s="6">
        <f t="shared" si="428"/>
        <v>3.5679411705611699</v>
      </c>
      <c r="E153" s="6">
        <f t="shared" si="428"/>
        <v>3.1261302564886275</v>
      </c>
      <c r="F153" s="176">
        <f t="shared" si="428"/>
        <v>1.9126207877265107</v>
      </c>
      <c r="G153" s="179">
        <f t="shared" si="428"/>
        <v>2.4333112035882571</v>
      </c>
      <c r="H153" s="177">
        <f t="shared" si="420"/>
        <v>0.27223923278627504</v>
      </c>
      <c r="I153" s="2"/>
      <c r="J153" s="185" t="s">
        <v>2</v>
      </c>
      <c r="K153" s="6">
        <f t="shared" ref="K153:P153" si="429">+K100/K47</f>
        <v>3.1641742430914412</v>
      </c>
      <c r="L153" s="6">
        <f t="shared" si="429"/>
        <v>3.3686255334272386</v>
      </c>
      <c r="M153" s="6">
        <f t="shared" si="429"/>
        <v>3.6463701336393242</v>
      </c>
      <c r="N153" s="6">
        <f t="shared" si="429"/>
        <v>2.7463456532507089</v>
      </c>
      <c r="O153" s="176">
        <f t="shared" si="429"/>
        <v>2.0849428479335499</v>
      </c>
      <c r="P153" s="179">
        <f t="shared" si="429"/>
        <v>2.3055194011380427</v>
      </c>
      <c r="Q153" s="203">
        <f t="shared" si="422"/>
        <v>0.10579501180241602</v>
      </c>
      <c r="R153" s="177">
        <f t="shared" si="423"/>
        <v>-6.1354336563519296E-2</v>
      </c>
    </row>
    <row r="154" spans="1:18" x14ac:dyDescent="0.25">
      <c r="A154" s="185" t="s">
        <v>3</v>
      </c>
      <c r="B154" s="6">
        <f t="shared" ref="B154:G154" si="430">+B101/B48</f>
        <v>3.1294469460095278</v>
      </c>
      <c r="C154" s="6">
        <f t="shared" si="430"/>
        <v>3.4529128403649962</v>
      </c>
      <c r="D154" s="6">
        <f t="shared" si="430"/>
        <v>3.6357018643587979</v>
      </c>
      <c r="E154" s="6">
        <f t="shared" si="430"/>
        <v>2.7757799637128557</v>
      </c>
      <c r="F154" s="176">
        <f t="shared" si="430"/>
        <v>2.0163172943554022</v>
      </c>
      <c r="G154" s="179">
        <f t="shared" si="430"/>
        <v>2.6964937341524484</v>
      </c>
      <c r="H154" s="177">
        <f t="shared" si="420"/>
        <v>0.3373360143768902</v>
      </c>
      <c r="I154" s="2"/>
      <c r="J154" s="185" t="s">
        <v>3</v>
      </c>
      <c r="K154" s="6">
        <f t="shared" ref="K154:P154" si="431">+K101/K48</f>
        <v>3.1682733149136211</v>
      </c>
      <c r="L154" s="6">
        <f t="shared" si="431"/>
        <v>3.3952831125098264</v>
      </c>
      <c r="M154" s="6">
        <f t="shared" si="431"/>
        <v>3.6636737330837077</v>
      </c>
      <c r="N154" s="6">
        <f t="shared" si="431"/>
        <v>2.6983789172159955</v>
      </c>
      <c r="O154" s="176">
        <f t="shared" si="431"/>
        <v>2.040940045071657</v>
      </c>
      <c r="P154" s="179">
        <f t="shared" si="431"/>
        <v>2.3630373452714171</v>
      </c>
      <c r="Q154" s="203">
        <f t="shared" si="422"/>
        <v>0.15781810983499578</v>
      </c>
      <c r="R154" s="177">
        <f t="shared" si="423"/>
        <v>-5.6961140032140478E-2</v>
      </c>
    </row>
    <row r="155" spans="1:18" x14ac:dyDescent="0.25">
      <c r="A155" s="185" t="s">
        <v>4</v>
      </c>
      <c r="B155" s="6">
        <f t="shared" ref="B155:G155" si="432">+B102/B49</f>
        <v>3.1720201584588068</v>
      </c>
      <c r="C155" s="6">
        <f t="shared" si="432"/>
        <v>3.645858802768239</v>
      </c>
      <c r="D155" s="6">
        <f t="shared" si="432"/>
        <v>3.2487965343512082</v>
      </c>
      <c r="E155" s="6">
        <f t="shared" si="432"/>
        <v>2.7747462621412198</v>
      </c>
      <c r="F155" s="176">
        <f t="shared" si="432"/>
        <v>2.2884577270428008</v>
      </c>
      <c r="G155" s="179">
        <f t="shared" si="432"/>
        <v>2.9766231321672652</v>
      </c>
      <c r="H155" s="177">
        <f t="shared" ref="H155:H156" si="433">+G155/F155-1</f>
        <v>0.30071143416475854</v>
      </c>
      <c r="I155" s="2"/>
      <c r="J155" s="185" t="s">
        <v>4</v>
      </c>
      <c r="K155" s="6">
        <f t="shared" ref="K155:P155" si="434">+K102/K49</f>
        <v>3.1477056510749786</v>
      </c>
      <c r="L155" s="6">
        <f t="shared" si="434"/>
        <v>3.432847313042485</v>
      </c>
      <c r="M155" s="6">
        <f t="shared" si="434"/>
        <v>3.6207802063819878</v>
      </c>
      <c r="N155" s="6">
        <f t="shared" si="434"/>
        <v>2.6618742478172761</v>
      </c>
      <c r="O155" s="176">
        <f t="shared" si="434"/>
        <v>2.0141565890210384</v>
      </c>
      <c r="P155" s="179">
        <f t="shared" si="434"/>
        <v>2.4178849875766621</v>
      </c>
      <c r="Q155" s="203">
        <f t="shared" ref="Q155:Q156" si="435">+P155/O155-1</f>
        <v>0.20044538778976073</v>
      </c>
      <c r="R155" s="177">
        <f t="shared" ref="R155:R156" si="436">+POWER(P155/K155,0.2)-1</f>
        <v>-5.1388675367857184E-2</v>
      </c>
    </row>
    <row r="156" spans="1:18" x14ac:dyDescent="0.25">
      <c r="A156" s="185" t="s">
        <v>5</v>
      </c>
      <c r="B156" s="6">
        <f t="shared" ref="B156:G156" si="437">+B103/B50</f>
        <v>3.1587602011863463</v>
      </c>
      <c r="C156" s="6">
        <f t="shared" si="437"/>
        <v>3.5549268430288277</v>
      </c>
      <c r="D156" s="6">
        <f t="shared" si="437"/>
        <v>2.5038633015483724</v>
      </c>
      <c r="E156" s="6">
        <f t="shared" si="437"/>
        <v>2.7678256657957427</v>
      </c>
      <c r="F156" s="176">
        <f t="shared" si="437"/>
        <v>2.1716076529959611</v>
      </c>
      <c r="G156" s="179">
        <f t="shared" si="437"/>
        <v>2.7940543617080351</v>
      </c>
      <c r="H156" s="177">
        <f t="shared" si="433"/>
        <v>0.28662945069904477</v>
      </c>
      <c r="I156" s="2"/>
      <c r="J156" s="185" t="s">
        <v>5</v>
      </c>
      <c r="K156" s="6">
        <f t="shared" ref="K156:P156" si="438">+K103/K50</f>
        <v>3.1400859862461954</v>
      </c>
      <c r="L156" s="6">
        <f t="shared" si="438"/>
        <v>3.4788213764705431</v>
      </c>
      <c r="M156" s="6">
        <f t="shared" si="438"/>
        <v>3.457609168048541</v>
      </c>
      <c r="N156" s="6">
        <f t="shared" si="438"/>
        <v>2.6912203040081826</v>
      </c>
      <c r="O156" s="176">
        <f t="shared" si="438"/>
        <v>1.9691064477936575</v>
      </c>
      <c r="P156" s="179">
        <f t="shared" si="438"/>
        <v>2.4718039302274235</v>
      </c>
      <c r="Q156" s="203">
        <f t="shared" si="435"/>
        <v>0.25529218239929485</v>
      </c>
      <c r="R156" s="177">
        <f t="shared" si="436"/>
        <v>-4.6733139199386486E-2</v>
      </c>
    </row>
    <row r="157" spans="1:18" x14ac:dyDescent="0.25">
      <c r="A157" s="185" t="s">
        <v>6</v>
      </c>
      <c r="B157" s="6">
        <f t="shared" ref="B157:F157" si="439">+B104/B51</f>
        <v>3.4412963727243553</v>
      </c>
      <c r="C157" s="6">
        <f t="shared" si="439"/>
        <v>3.6752573917634637</v>
      </c>
      <c r="D157" s="6">
        <f t="shared" si="439"/>
        <v>1.996777051619655</v>
      </c>
      <c r="E157" s="6">
        <f t="shared" si="439"/>
        <v>2.4488325399138575</v>
      </c>
      <c r="F157" s="176">
        <f t="shared" si="439"/>
        <v>2.3117440191764835</v>
      </c>
      <c r="G157" s="179"/>
      <c r="H157" s="178"/>
      <c r="I157" s="2"/>
      <c r="J157" s="185" t="s">
        <v>6</v>
      </c>
      <c r="K157" s="6">
        <f t="shared" ref="K157:O157" si="440">+K104/K51</f>
        <v>3.1403451047047217</v>
      </c>
      <c r="L157" s="6">
        <f t="shared" si="440"/>
        <v>3.4977345095989838</v>
      </c>
      <c r="M157" s="6">
        <f t="shared" si="440"/>
        <v>3.2534842737452299</v>
      </c>
      <c r="N157" s="6">
        <f t="shared" si="440"/>
        <v>2.7469939195882782</v>
      </c>
      <c r="O157" s="176">
        <f t="shared" si="440"/>
        <v>1.9666382835745895</v>
      </c>
      <c r="P157" s="179"/>
      <c r="Q157" s="204"/>
      <c r="R157" s="178"/>
    </row>
    <row r="158" spans="1:18" x14ac:dyDescent="0.25">
      <c r="A158" s="185" t="s">
        <v>7</v>
      </c>
      <c r="B158" s="6">
        <f t="shared" ref="B158:F158" si="441">+B105/B52</f>
        <v>3.2568966715308179</v>
      </c>
      <c r="C158" s="6">
        <f t="shared" si="441"/>
        <v>3.8491833719351489</v>
      </c>
      <c r="D158" s="6">
        <f t="shared" si="441"/>
        <v>2.3621957748711613</v>
      </c>
      <c r="E158" s="6">
        <f t="shared" si="441"/>
        <v>2.2581025714604559</v>
      </c>
      <c r="F158" s="176">
        <f t="shared" si="441"/>
        <v>2.3164521949042265</v>
      </c>
      <c r="G158" s="179"/>
      <c r="H158" s="178"/>
      <c r="I158" s="2"/>
      <c r="J158" s="185" t="s">
        <v>7</v>
      </c>
      <c r="K158" s="6">
        <f t="shared" ref="K158:O158" si="442">+K105/K52</f>
        <v>3.1326804244552267</v>
      </c>
      <c r="L158" s="6">
        <f t="shared" si="442"/>
        <v>3.5526671266854075</v>
      </c>
      <c r="M158" s="6">
        <f t="shared" si="442"/>
        <v>3.0957684415000362</v>
      </c>
      <c r="N158" s="6">
        <f t="shared" si="442"/>
        <v>2.7385954943398541</v>
      </c>
      <c r="O158" s="176">
        <f t="shared" si="442"/>
        <v>1.9716022669242073</v>
      </c>
      <c r="P158" s="179"/>
      <c r="Q158" s="204"/>
      <c r="R158" s="178"/>
    </row>
    <row r="159" spans="1:18" x14ac:dyDescent="0.25">
      <c r="A159" s="185" t="s">
        <v>8</v>
      </c>
      <c r="B159" s="6">
        <f t="shared" ref="B159:F159" si="443">+B106/B53</f>
        <v>3.5157720765290486</v>
      </c>
      <c r="C159" s="6">
        <f t="shared" si="443"/>
        <v>3.727424364431152</v>
      </c>
      <c r="D159" s="6">
        <f t="shared" si="443"/>
        <v>2.9700929642475176</v>
      </c>
      <c r="E159" s="6">
        <f t="shared" si="443"/>
        <v>2.3571323885863746</v>
      </c>
      <c r="F159" s="176">
        <f t="shared" si="443"/>
        <v>2.106668085319447</v>
      </c>
      <c r="G159" s="179"/>
      <c r="H159" s="178"/>
      <c r="I159" s="2"/>
      <c r="J159" s="185" t="s">
        <v>8</v>
      </c>
      <c r="K159" s="6">
        <f t="shared" ref="K159:O159" si="444">+K106/K53</f>
        <v>3.1625101554205433</v>
      </c>
      <c r="L159" s="6">
        <f t="shared" si="444"/>
        <v>3.5689333286013536</v>
      </c>
      <c r="M159" s="6">
        <f t="shared" si="444"/>
        <v>3.0444047131522787</v>
      </c>
      <c r="N159" s="6">
        <f t="shared" si="444"/>
        <v>2.6864885256969786</v>
      </c>
      <c r="O159" s="176">
        <f t="shared" si="444"/>
        <v>1.9569570580932349</v>
      </c>
      <c r="P159" s="179"/>
      <c r="Q159" s="204"/>
      <c r="R159" s="178"/>
    </row>
    <row r="160" spans="1:18" x14ac:dyDescent="0.25">
      <c r="A160" s="185" t="s">
        <v>9</v>
      </c>
      <c r="B160" s="6">
        <f t="shared" ref="B160:F160" si="445">+B107/B54</f>
        <v>3.2310846794863073</v>
      </c>
      <c r="C160" s="6">
        <f t="shared" si="445"/>
        <v>3.8826961263831206</v>
      </c>
      <c r="D160" s="6">
        <f t="shared" si="445"/>
        <v>2.9151234777260742</v>
      </c>
      <c r="E160" s="6">
        <f t="shared" si="445"/>
        <v>1.7362241166676111</v>
      </c>
      <c r="F160" s="176">
        <f t="shared" si="445"/>
        <v>2.3530379930949481</v>
      </c>
      <c r="G160" s="179"/>
      <c r="H160" s="178"/>
      <c r="I160" s="2"/>
      <c r="J160" s="185" t="s">
        <v>9</v>
      </c>
      <c r="K160" s="6">
        <f t="shared" ref="K160:O160" si="446">+K107/K54</f>
        <v>3.1825352876209614</v>
      </c>
      <c r="L160" s="6">
        <f t="shared" si="446"/>
        <v>3.626283750160685</v>
      </c>
      <c r="M160" s="6">
        <f t="shared" si="446"/>
        <v>2.9820491412430323</v>
      </c>
      <c r="N160" s="6">
        <f t="shared" si="446"/>
        <v>2.5575691489293586</v>
      </c>
      <c r="O160" s="176">
        <f t="shared" si="446"/>
        <v>2.0038772303254615</v>
      </c>
      <c r="P160" s="179"/>
      <c r="Q160" s="204"/>
      <c r="R160" s="178"/>
    </row>
    <row r="161" spans="1:18" ht="25.5" x14ac:dyDescent="0.25">
      <c r="A161" s="186" t="s">
        <v>13</v>
      </c>
      <c r="B161" s="189">
        <f t="shared" ref="B161:F161" si="447">+B108/B55</f>
        <v>3.1825352876209623</v>
      </c>
      <c r="C161" s="189">
        <f t="shared" si="447"/>
        <v>3.626283750160685</v>
      </c>
      <c r="D161" s="189">
        <f t="shared" si="447"/>
        <v>2.9820491412430323</v>
      </c>
      <c r="E161" s="189">
        <f t="shared" si="447"/>
        <v>2.5575691489293586</v>
      </c>
      <c r="F161" s="190">
        <f t="shared" si="447"/>
        <v>2.0038772303254615</v>
      </c>
      <c r="G161" s="191"/>
      <c r="H161" s="192"/>
      <c r="I161" s="3"/>
      <c r="J161" s="186" t="s">
        <v>14</v>
      </c>
      <c r="K161" s="189">
        <f t="shared" ref="K161" si="448">+AVERAGE(K149:K160)</f>
        <v>3.1449407003639309</v>
      </c>
      <c r="L161" s="189">
        <f>+AVERAGE(L149:L160)</f>
        <v>3.4117591221427035</v>
      </c>
      <c r="M161" s="189">
        <f t="shared" ref="M161:P161" si="449">+AVERAGE(M149:M160)</f>
        <v>3.4560538433615915</v>
      </c>
      <c r="N161" s="189">
        <f t="shared" si="449"/>
        <v>2.7354565237991575</v>
      </c>
      <c r="O161" s="190">
        <f t="shared" si="449"/>
        <v>2.0917845542336022</v>
      </c>
      <c r="P161" s="191">
        <f t="shared" si="449"/>
        <v>2.2972517787287514</v>
      </c>
      <c r="Q161" s="206">
        <f t="shared" ref="Q161" si="450">+P161/O161-1</f>
        <v>9.8225806323744003E-2</v>
      </c>
      <c r="R161" s="215">
        <f t="shared" ref="R161" si="451">+POWER(P161/K161,0.2)-1</f>
        <v>-6.0884027505233473E-2</v>
      </c>
    </row>
    <row r="162" spans="1:18" ht="26.25" thickBot="1" x14ac:dyDescent="0.3">
      <c r="A162" s="207" t="s">
        <v>12</v>
      </c>
      <c r="B162" s="208"/>
      <c r="C162" s="208">
        <f>+C161/B161-1</f>
        <v>0.13943237778564832</v>
      </c>
      <c r="D162" s="208">
        <f t="shared" ref="D162" si="452">+D161/C161-1</f>
        <v>-0.17765697703305927</v>
      </c>
      <c r="E162" s="208">
        <f t="shared" ref="E162" si="453">+E161/D161-1</f>
        <v>-0.14234506951710868</v>
      </c>
      <c r="F162" s="209">
        <f t="shared" ref="F162" si="454">+F161/E161-1</f>
        <v>-0.21649147544483083</v>
      </c>
      <c r="G162" s="210"/>
      <c r="H162" s="212"/>
      <c r="I162" s="3"/>
      <c r="J162" s="207" t="s">
        <v>12</v>
      </c>
      <c r="K162" s="208"/>
      <c r="L162" s="208">
        <f>+L161/K161-1</f>
        <v>8.4840525529748856E-2</v>
      </c>
      <c r="M162" s="208">
        <f t="shared" ref="M162" si="455">+M161/L161-1</f>
        <v>1.2982956777754406E-2</v>
      </c>
      <c r="N162" s="208">
        <f t="shared" ref="N162" si="456">+N161/M161-1</f>
        <v>-0.20850292044684471</v>
      </c>
      <c r="O162" s="209">
        <f t="shared" ref="O162" si="457">+O161/N161-1</f>
        <v>-0.23530696392556338</v>
      </c>
      <c r="P162" s="213">
        <f t="shared" ref="P162" si="458">+P161/O161-1</f>
        <v>9.8225806323744003E-2</v>
      </c>
      <c r="Q162" s="211"/>
      <c r="R162" s="212"/>
    </row>
  </sheetData>
  <mergeCells count="21">
    <mergeCell ref="A1:R1"/>
    <mergeCell ref="A2:R2"/>
    <mergeCell ref="A3:R3"/>
    <mergeCell ref="A5:H5"/>
    <mergeCell ref="J5:R5"/>
    <mergeCell ref="A23:H23"/>
    <mergeCell ref="J23:R23"/>
    <mergeCell ref="A41:H41"/>
    <mergeCell ref="J41:R41"/>
    <mergeCell ref="A58:H58"/>
    <mergeCell ref="J58:R58"/>
    <mergeCell ref="A129:H129"/>
    <mergeCell ref="J129:R129"/>
    <mergeCell ref="A147:H147"/>
    <mergeCell ref="J147:R147"/>
    <mergeCell ref="A76:H76"/>
    <mergeCell ref="J76:R76"/>
    <mergeCell ref="A94:H94"/>
    <mergeCell ref="J94:R94"/>
    <mergeCell ref="A111:H111"/>
    <mergeCell ref="J111:R111"/>
  </mergeCells>
  <hyperlinks>
    <hyperlink ref="T1" location="INDICE!A1" display="VOLVER INDICE" xr:uid="{E12B28CA-6951-4CC9-B0D4-AD4122DEE8DD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FDB63-BA02-4646-842F-7F218C1F9048}">
  <dimension ref="A1:T486"/>
  <sheetViews>
    <sheetView workbookViewId="0">
      <selection activeCell="T1" sqref="T1"/>
    </sheetView>
  </sheetViews>
  <sheetFormatPr baseColWidth="10" defaultRowHeight="15" x14ac:dyDescent="0.25"/>
  <cols>
    <col min="1" max="1" width="11.85546875" style="1" customWidth="1"/>
    <col min="2" max="8" width="8.5703125" style="1" customWidth="1"/>
    <col min="9" max="9" width="5" style="1" customWidth="1"/>
    <col min="10" max="10" width="10.5703125" style="1" customWidth="1"/>
    <col min="11" max="17" width="8.5703125" style="1" customWidth="1"/>
    <col min="18" max="18" width="9.5703125" style="1" customWidth="1"/>
    <col min="19" max="19" width="11.42578125" style="1"/>
    <col min="20" max="20" width="14.42578125" style="1" bestFit="1" customWidth="1"/>
    <col min="21" max="16384" width="11.42578125" style="1"/>
  </cols>
  <sheetData>
    <row r="1" spans="1:20" ht="15.75" x14ac:dyDescent="0.25">
      <c r="A1" s="272" t="s">
        <v>24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T1" s="247" t="s">
        <v>218</v>
      </c>
    </row>
    <row r="2" spans="1:20" ht="15.75" x14ac:dyDescent="0.25">
      <c r="A2" s="272" t="s">
        <v>47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</row>
    <row r="3" spans="1:20" ht="15.75" x14ac:dyDescent="0.25">
      <c r="A3" s="274" t="s">
        <v>19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</row>
    <row r="4" spans="1:20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</row>
    <row r="5" spans="1:20" ht="15.75" thickBot="1" x14ac:dyDescent="0.3">
      <c r="A5" s="266" t="s">
        <v>48</v>
      </c>
      <c r="B5" s="267"/>
      <c r="C5" s="267"/>
      <c r="D5" s="267"/>
      <c r="E5" s="267"/>
      <c r="F5" s="267"/>
      <c r="G5" s="267"/>
      <c r="H5" s="268"/>
      <c r="I5" s="2"/>
      <c r="J5" s="266" t="s">
        <v>49</v>
      </c>
      <c r="K5" s="267"/>
      <c r="L5" s="267"/>
      <c r="M5" s="267"/>
      <c r="N5" s="267"/>
      <c r="O5" s="267"/>
      <c r="P5" s="267"/>
      <c r="Q5" s="267"/>
      <c r="R5" s="268"/>
    </row>
    <row r="6" spans="1:20" ht="38.25" x14ac:dyDescent="0.25">
      <c r="A6" s="74"/>
      <c r="B6" s="75">
        <v>2016</v>
      </c>
      <c r="C6" s="75">
        <f>+B6+1</f>
        <v>2017</v>
      </c>
      <c r="D6" s="75">
        <f t="shared" ref="D6:G6" si="0">+C6+1</f>
        <v>2018</v>
      </c>
      <c r="E6" s="75">
        <f t="shared" si="0"/>
        <v>2019</v>
      </c>
      <c r="F6" s="75">
        <f t="shared" si="0"/>
        <v>2020</v>
      </c>
      <c r="G6" s="76">
        <f t="shared" si="0"/>
        <v>2021</v>
      </c>
      <c r="H6" s="77" t="s">
        <v>16</v>
      </c>
      <c r="I6" s="2"/>
      <c r="J6" s="103"/>
      <c r="K6" s="102">
        <v>2016</v>
      </c>
      <c r="L6" s="102">
        <f>+K6+1</f>
        <v>2017</v>
      </c>
      <c r="M6" s="102">
        <f t="shared" ref="M6:P6" si="1">+L6+1</f>
        <v>2018</v>
      </c>
      <c r="N6" s="102">
        <f t="shared" si="1"/>
        <v>2019</v>
      </c>
      <c r="O6" s="104">
        <f t="shared" si="1"/>
        <v>2020</v>
      </c>
      <c r="P6" s="109">
        <f t="shared" si="1"/>
        <v>2021</v>
      </c>
      <c r="Q6" s="115" t="s">
        <v>16</v>
      </c>
      <c r="R6" s="112" t="s">
        <v>21</v>
      </c>
    </row>
    <row r="7" spans="1:20" x14ac:dyDescent="0.25">
      <c r="A7" s="78" t="s">
        <v>10</v>
      </c>
      <c r="B7" s="6">
        <f>+'[1]6.EXPORTACION VARIETAL'!B317/10000</f>
        <v>9.1130759999999995</v>
      </c>
      <c r="C7" s="6">
        <f>+'[1]6.EXPORTACION VARIETAL'!B329/10000</f>
        <v>10.4869</v>
      </c>
      <c r="D7" s="6">
        <f>+'[1]6.EXPORTACION VARIETAL'!B341/10000</f>
        <v>7.7864000000000004</v>
      </c>
      <c r="E7" s="6">
        <f>+'[1]6.EXPORTACION VARIETAL'!B353/10000</f>
        <v>9.3320000000000007</v>
      </c>
      <c r="F7" s="6">
        <f>+'[1]6.EXPORTACION VARIETAL'!B365/10000</f>
        <v>10.935600000000001</v>
      </c>
      <c r="G7" s="73">
        <f>+'[1]6.EXPORTACION VARIETAL'!B377/10000</f>
        <v>11.8568</v>
      </c>
      <c r="H7" s="7">
        <f>+G7/F7-1</f>
        <v>8.4238633454039924E-2</v>
      </c>
      <c r="I7" s="2"/>
      <c r="J7" s="78" t="s">
        <v>10</v>
      </c>
      <c r="K7" s="6">
        <f>+SUM('[1]6.EXPORTACION VARIETAL'!B306:B317)/10000</f>
        <v>123.31362</v>
      </c>
      <c r="L7" s="6">
        <f>+SUM(C7)+SUM(B8:B18)</f>
        <v>131.20304399999998</v>
      </c>
      <c r="M7" s="6">
        <f t="shared" ref="M7:P7" si="2">+SUM(D7)+SUM(C8:C18)</f>
        <v>116.17229999999999</v>
      </c>
      <c r="N7" s="6">
        <f t="shared" si="2"/>
        <v>119.16120000000001</v>
      </c>
      <c r="O7" s="105">
        <f t="shared" si="2"/>
        <v>127.98949999999999</v>
      </c>
      <c r="P7" s="73">
        <f t="shared" si="2"/>
        <v>150.8202</v>
      </c>
      <c r="Q7" s="116">
        <f>+P7/O7-1</f>
        <v>0.17837947644142682</v>
      </c>
      <c r="R7" s="7">
        <f>+POWER(P7/K7,0.2)-1</f>
        <v>4.1093399448579149E-2</v>
      </c>
    </row>
    <row r="8" spans="1:20" x14ac:dyDescent="0.25">
      <c r="A8" s="78" t="s">
        <v>11</v>
      </c>
      <c r="B8" s="6">
        <f>+'[1]6.EXPORTACION VARIETAL'!B318/10000</f>
        <v>10.402214000000001</v>
      </c>
      <c r="C8" s="6">
        <f>+'[1]6.EXPORTACION VARIETAL'!B330/10000</f>
        <v>6.9089</v>
      </c>
      <c r="D8" s="6">
        <f>+'[1]6.EXPORTACION VARIETAL'!B342/10000</f>
        <v>8.4009999999999998</v>
      </c>
      <c r="E8" s="6">
        <f>+'[1]6.EXPORTACION VARIETAL'!B354/10000</f>
        <v>9.5348000000000006</v>
      </c>
      <c r="F8" s="6">
        <f>+'[1]6.EXPORTACION VARIETAL'!B366/10000</f>
        <v>9.8369</v>
      </c>
      <c r="G8" s="73">
        <f>+'[1]6.EXPORTACION VARIETAL'!B378/10000</f>
        <v>12.230700000000001</v>
      </c>
      <c r="H8" s="7">
        <f t="shared" ref="H8:H10" si="3">+G8/F8-1</f>
        <v>0.24334902255791979</v>
      </c>
      <c r="I8" s="2"/>
      <c r="J8" s="78" t="s">
        <v>11</v>
      </c>
      <c r="K8" s="6">
        <f>+SUM('[1]6.EXPORTACION VARIETAL'!B307:B318)/10000</f>
        <v>124.99723399999999</v>
      </c>
      <c r="L8" s="6">
        <f>+SUM(C7:C8)+SUM(B9:B18)</f>
        <v>127.70973000000001</v>
      </c>
      <c r="M8" s="6">
        <f t="shared" ref="M8:P8" si="4">+SUM(D7:D8)+SUM(C9:C18)</f>
        <v>117.6644</v>
      </c>
      <c r="N8" s="6">
        <f t="shared" si="4"/>
        <v>120.29499999999999</v>
      </c>
      <c r="O8" s="105">
        <f t="shared" si="4"/>
        <v>128.29159999999999</v>
      </c>
      <c r="P8" s="73">
        <f t="shared" si="4"/>
        <v>153.214</v>
      </c>
      <c r="Q8" s="116">
        <f t="shared" ref="Q8:Q10" si="5">+P8/O8-1</f>
        <v>0.19426369302432911</v>
      </c>
      <c r="R8" s="7">
        <f t="shared" ref="R8:R10" si="6">+POWER(P8/K8,0.2)-1</f>
        <v>4.1548768190133423E-2</v>
      </c>
    </row>
    <row r="9" spans="1:20" x14ac:dyDescent="0.25">
      <c r="A9" s="78" t="s">
        <v>0</v>
      </c>
      <c r="B9" s="6">
        <f>+'[1]6.EXPORTACION VARIETAL'!B319/10000</f>
        <v>11.585883000000001</v>
      </c>
      <c r="C9" s="6">
        <f>+'[1]6.EXPORTACION VARIETAL'!B331/10000</f>
        <v>9.8188999999999993</v>
      </c>
      <c r="D9" s="6">
        <f>+'[1]6.EXPORTACION VARIETAL'!B343/10000</f>
        <v>9.8148</v>
      </c>
      <c r="E9" s="6">
        <f>+'[1]6.EXPORTACION VARIETAL'!B355/10000</f>
        <v>10.0425</v>
      </c>
      <c r="F9" s="6">
        <f>+'[1]6.EXPORTACION VARIETAL'!B367/10000</f>
        <v>9.8371999999999993</v>
      </c>
      <c r="G9" s="73">
        <f>+'[1]6.EXPORTACION VARIETAL'!B379/10000</f>
        <v>14.075900000000001</v>
      </c>
      <c r="H9" s="7">
        <f t="shared" si="3"/>
        <v>0.43088480461920087</v>
      </c>
      <c r="I9" s="2"/>
      <c r="J9" s="78" t="s">
        <v>0</v>
      </c>
      <c r="K9" s="6">
        <f>+SUM('[1]6.EXPORTACION VARIETAL'!B308:B319)/10000</f>
        <v>124.856517</v>
      </c>
      <c r="L9" s="6">
        <f>+SUM(C7:C9)+SUM(B10:B18)</f>
        <v>125.942747</v>
      </c>
      <c r="M9" s="6">
        <f t="shared" ref="M9:P9" si="7">+SUM(D7:D9)+SUM(C10:C18)</f>
        <v>117.66030000000001</v>
      </c>
      <c r="N9" s="6">
        <f t="shared" si="7"/>
        <v>120.5227</v>
      </c>
      <c r="O9" s="105">
        <f t="shared" si="7"/>
        <v>128.08629999999999</v>
      </c>
      <c r="P9" s="73">
        <f t="shared" si="7"/>
        <v>157.45269999999999</v>
      </c>
      <c r="Q9" s="116">
        <f t="shared" si="5"/>
        <v>0.22927042158294841</v>
      </c>
      <c r="R9" s="7">
        <f t="shared" si="6"/>
        <v>4.7484919801706216E-2</v>
      </c>
    </row>
    <row r="10" spans="1:20" x14ac:dyDescent="0.25">
      <c r="A10" s="78" t="s">
        <v>1</v>
      </c>
      <c r="B10" s="6">
        <f>+'[1]6.EXPORTACION VARIETAL'!B320/10000</f>
        <v>10.419391000000001</v>
      </c>
      <c r="C10" s="6">
        <f>+'[1]6.EXPORTACION VARIETAL'!B332/10000</f>
        <v>9.3947000000000003</v>
      </c>
      <c r="D10" s="6">
        <f>+'[1]6.EXPORTACION VARIETAL'!B344/10000</f>
        <v>9.1739999999999995</v>
      </c>
      <c r="E10" s="6">
        <f>+'[1]6.EXPORTACION VARIETAL'!B356/10000</f>
        <v>10.5806</v>
      </c>
      <c r="F10" s="6">
        <f>+'[1]6.EXPORTACION VARIETAL'!B368/10000</f>
        <v>11.5144</v>
      </c>
      <c r="G10" s="73">
        <f>+'[1]6.EXPORTACION VARIETAL'!B380/10000</f>
        <v>13.0221</v>
      </c>
      <c r="H10" s="7">
        <f t="shared" si="3"/>
        <v>0.13094038768845961</v>
      </c>
      <c r="I10" s="2"/>
      <c r="J10" s="78" t="s">
        <v>1</v>
      </c>
      <c r="K10" s="6">
        <f>+SUM('[1]6.EXPORTACION VARIETAL'!B309:B320)/10000</f>
        <v>123.61340799999998</v>
      </c>
      <c r="L10" s="6">
        <f>+SUM(C7:C10)+SUM(B11:B18)</f>
        <v>124.91805599999998</v>
      </c>
      <c r="M10" s="6">
        <f t="shared" ref="M10:P10" si="8">+SUM(D7:D10)+SUM(C11:C18)</f>
        <v>117.43960000000001</v>
      </c>
      <c r="N10" s="6">
        <f t="shared" si="8"/>
        <v>121.9293</v>
      </c>
      <c r="O10" s="105">
        <f t="shared" si="8"/>
        <v>129.02010000000001</v>
      </c>
      <c r="P10" s="73">
        <f t="shared" si="8"/>
        <v>158.96039999999999</v>
      </c>
      <c r="Q10" s="116">
        <f t="shared" si="5"/>
        <v>0.2320591907772509</v>
      </c>
      <c r="R10" s="7">
        <f t="shared" si="6"/>
        <v>5.1585704041934077E-2</v>
      </c>
    </row>
    <row r="11" spans="1:20" x14ac:dyDescent="0.25">
      <c r="A11" s="78" t="s">
        <v>2</v>
      </c>
      <c r="B11" s="6">
        <f>+'[1]6.EXPORTACION VARIETAL'!B321/10000</f>
        <v>10.888489999999999</v>
      </c>
      <c r="C11" s="6">
        <f>+'[1]6.EXPORTACION VARIETAL'!B333/10000</f>
        <v>9.7734000000000005</v>
      </c>
      <c r="D11" s="6">
        <f>+'[1]6.EXPORTACION VARIETAL'!B345/10000</f>
        <v>10.2639</v>
      </c>
      <c r="E11" s="6">
        <f>+'[1]6.EXPORTACION VARIETAL'!B357/10000</f>
        <v>10.9566</v>
      </c>
      <c r="F11" s="6">
        <f>+'[1]6.EXPORTACION VARIETAL'!B369/10000</f>
        <v>11.8812</v>
      </c>
      <c r="G11" s="73">
        <f>+'[1]6.EXPORTACION VARIETAL'!B381/10000</f>
        <v>13.9306</v>
      </c>
      <c r="H11" s="7">
        <f t="shared" ref="H11:H12" si="9">+G11/F11-1</f>
        <v>0.17249099417567249</v>
      </c>
      <c r="I11" s="2"/>
      <c r="J11" s="78" t="s">
        <v>2</v>
      </c>
      <c r="K11" s="6">
        <f>+SUM('[1]6.EXPORTACION VARIETAL'!B310:B321)/10000</f>
        <v>124.1315</v>
      </c>
      <c r="L11" s="6">
        <f>+SUM(C7:C11)+SUM(B12:B18)</f>
        <v>123.802966</v>
      </c>
      <c r="M11" s="6">
        <f t="shared" ref="M11:O11" si="10">+SUM(D7:D11)+SUM(C12:C18)</f>
        <v>117.93010000000001</v>
      </c>
      <c r="N11" s="6">
        <f t="shared" si="10"/>
        <v>122.62200000000001</v>
      </c>
      <c r="O11" s="105">
        <f t="shared" si="10"/>
        <v>129.94470000000001</v>
      </c>
      <c r="P11" s="73">
        <f t="shared" ref="P11:P12" si="11">+SUM(G8:G11)+SUM(F12:F19)</f>
        <v>299.05200000000002</v>
      </c>
      <c r="Q11" s="116">
        <f t="shared" ref="Q11:Q12" si="12">+P11/O11-1</f>
        <v>1.3013789712085218</v>
      </c>
      <c r="R11" s="7">
        <f t="shared" ref="R11:R12" si="13">+POWER(P11/K11,0.2)-1</f>
        <v>0.19226540224593336</v>
      </c>
    </row>
    <row r="12" spans="1:20" x14ac:dyDescent="0.25">
      <c r="A12" s="78" t="s">
        <v>3</v>
      </c>
      <c r="B12" s="6">
        <f>+'[1]6.EXPORTACION VARIETAL'!B322/10000</f>
        <v>9.1300629999999998</v>
      </c>
      <c r="C12" s="6">
        <f>+'[1]6.EXPORTACION VARIETAL'!B334/10000</f>
        <v>10.282</v>
      </c>
      <c r="D12" s="6">
        <f>+'[1]6.EXPORTACION VARIETAL'!B346/10000</f>
        <v>8.9947999999999997</v>
      </c>
      <c r="E12" s="6">
        <f>+'[1]6.EXPORTACION VARIETAL'!B358/10000</f>
        <v>9.3844999999999992</v>
      </c>
      <c r="F12" s="6">
        <f>+'[1]6.EXPORTACION VARIETAL'!B370/10000</f>
        <v>11.442600000000001</v>
      </c>
      <c r="G12" s="73">
        <f>+'[1]6.EXPORTACION VARIETAL'!B382/10000</f>
        <v>14.400499999999999</v>
      </c>
      <c r="H12" s="7">
        <f t="shared" si="9"/>
        <v>0.25849894254802219</v>
      </c>
      <c r="I12" s="2"/>
      <c r="J12" s="78" t="s">
        <v>3</v>
      </c>
      <c r="K12" s="6">
        <f>+SUM('[1]6.EXPORTACION VARIETAL'!B311:B322)/10000</f>
        <v>121.86432800000003</v>
      </c>
      <c r="L12" s="6">
        <f>+SUM(C7:C12)+SUM(B13:B18)</f>
        <v>124.954903</v>
      </c>
      <c r="M12" s="6">
        <f t="shared" ref="M12:O12" si="14">+SUM(D7:D12)+SUM(C13:C18)</f>
        <v>116.6429</v>
      </c>
      <c r="N12" s="6">
        <f t="shared" si="14"/>
        <v>123.0117</v>
      </c>
      <c r="O12" s="105">
        <f t="shared" si="14"/>
        <v>132.00280000000001</v>
      </c>
      <c r="P12" s="73">
        <f t="shared" si="11"/>
        <v>290.35690112727622</v>
      </c>
      <c r="Q12" s="116">
        <f t="shared" si="12"/>
        <v>1.1996268346374181</v>
      </c>
      <c r="R12" s="7">
        <f t="shared" si="13"/>
        <v>0.18962781761413949</v>
      </c>
    </row>
    <row r="13" spans="1:20" x14ac:dyDescent="0.25">
      <c r="A13" s="78" t="s">
        <v>4</v>
      </c>
      <c r="B13" s="6">
        <f>+'[1]6.EXPORTACION VARIETAL'!B323/10000</f>
        <v>8.9213970000000007</v>
      </c>
      <c r="C13" s="6">
        <f>+'[1]6.EXPORTACION VARIETAL'!B335/10000</f>
        <v>9.4985999999999997</v>
      </c>
      <c r="D13" s="6">
        <f>+'[1]6.EXPORTACION VARIETAL'!B347/10000</f>
        <v>11.1129</v>
      </c>
      <c r="E13" s="6">
        <f>+'[1]6.EXPORTACION VARIETAL'!B359/10000</f>
        <v>10.1081</v>
      </c>
      <c r="F13" s="6">
        <f>+'[1]6.EXPORTACION VARIETAL'!B371/10000</f>
        <v>14.8954</v>
      </c>
      <c r="G13" s="73"/>
      <c r="H13" s="8"/>
      <c r="I13" s="2"/>
      <c r="J13" s="78" t="s">
        <v>4</v>
      </c>
      <c r="K13" s="6">
        <f>+SUM('[1]6.EXPORTACION VARIETAL'!B312:B323)/10000</f>
        <v>121.48381000000003</v>
      </c>
      <c r="L13" s="6">
        <f>+SUM(C7:C13)+SUM(B14:B18)</f>
        <v>125.532106</v>
      </c>
      <c r="M13" s="6">
        <f t="shared" ref="M13:O13" si="15">+SUM(D7:D13)+SUM(C14:C18)</f>
        <v>118.2572</v>
      </c>
      <c r="N13" s="6">
        <f t="shared" si="15"/>
        <v>122.0069</v>
      </c>
      <c r="O13" s="105">
        <f t="shared" si="15"/>
        <v>136.7901</v>
      </c>
      <c r="P13" s="73"/>
      <c r="Q13" s="117"/>
      <c r="R13" s="8"/>
    </row>
    <row r="14" spans="1:20" x14ac:dyDescent="0.25">
      <c r="A14" s="78" t="s">
        <v>5</v>
      </c>
      <c r="B14" s="6">
        <f>+'[1]6.EXPORTACION VARIETAL'!B324/10000</f>
        <v>13.859415</v>
      </c>
      <c r="C14" s="6">
        <f>+'[1]6.EXPORTACION VARIETAL'!B336/10000</f>
        <v>12.6334</v>
      </c>
      <c r="D14" s="6">
        <f>+'[1]6.EXPORTACION VARIETAL'!B348/10000</f>
        <v>11.166600000000001</v>
      </c>
      <c r="E14" s="6">
        <f>+'[1]6.EXPORTACION VARIETAL'!B360/10000</f>
        <v>12.877800000000001</v>
      </c>
      <c r="F14" s="6">
        <f>+'[1]6.EXPORTACION VARIETAL'!B372/10000</f>
        <v>13.613200000000001</v>
      </c>
      <c r="G14" s="73"/>
      <c r="H14" s="8"/>
      <c r="I14" s="2"/>
      <c r="J14" s="78" t="s">
        <v>5</v>
      </c>
      <c r="K14" s="6">
        <f>+SUM('[1]6.EXPORTACION VARIETAL'!B313:B324)/10000</f>
        <v>125.89578800000001</v>
      </c>
      <c r="L14" s="6">
        <f>+SUM(C7:C14)+SUM(B15:B18)</f>
        <v>124.30609099999998</v>
      </c>
      <c r="M14" s="6">
        <f t="shared" ref="M14:O14" si="16">+SUM(D7:D14)+SUM(C15:C18)</f>
        <v>116.79040000000001</v>
      </c>
      <c r="N14" s="6">
        <f t="shared" si="16"/>
        <v>123.71810000000001</v>
      </c>
      <c r="O14" s="105">
        <f t="shared" si="16"/>
        <v>137.52549999999999</v>
      </c>
      <c r="P14" s="73"/>
      <c r="Q14" s="117"/>
      <c r="R14" s="8"/>
    </row>
    <row r="15" spans="1:20" x14ac:dyDescent="0.25">
      <c r="A15" s="78" t="s">
        <v>6</v>
      </c>
      <c r="B15" s="6">
        <f>+'[1]6.EXPORTACION VARIETAL'!B325/10000</f>
        <v>11.001875</v>
      </c>
      <c r="C15" s="6">
        <f>+'[1]6.EXPORTACION VARIETAL'!B337/10000</f>
        <v>9.7470999999999997</v>
      </c>
      <c r="D15" s="6">
        <f>+'[1]6.EXPORTACION VARIETAL'!B349/10000</f>
        <v>9.0022000000000002</v>
      </c>
      <c r="E15" s="6">
        <f>+'[1]6.EXPORTACION VARIETAL'!B361/10000</f>
        <v>9.7767999999999997</v>
      </c>
      <c r="F15" s="6">
        <f>+'[1]6.EXPORTACION VARIETAL'!B373/10000</f>
        <v>13.769299999999999</v>
      </c>
      <c r="G15" s="73"/>
      <c r="H15" s="8"/>
      <c r="I15" s="2"/>
      <c r="J15" s="78" t="s">
        <v>6</v>
      </c>
      <c r="K15" s="6">
        <f>+SUM('[1]6.EXPORTACION VARIETAL'!B314:B325)/10000</f>
        <v>125.731086</v>
      </c>
      <c r="L15" s="6">
        <f>+SUM(C7:C15)+SUM(B16:B18)</f>
        <v>123.05131599999999</v>
      </c>
      <c r="M15" s="6">
        <f t="shared" ref="M15:O15" si="17">+SUM(D7:D15)+SUM(C16:C18)</f>
        <v>116.0455</v>
      </c>
      <c r="N15" s="6">
        <f t="shared" si="17"/>
        <v>124.4927</v>
      </c>
      <c r="O15" s="105">
        <f t="shared" si="17"/>
        <v>141.518</v>
      </c>
      <c r="P15" s="73"/>
      <c r="Q15" s="117"/>
      <c r="R15" s="8"/>
    </row>
    <row r="16" spans="1:20" x14ac:dyDescent="0.25">
      <c r="A16" s="78" t="s">
        <v>7</v>
      </c>
      <c r="B16" s="6">
        <f>+'[1]6.EXPORTACION VARIETAL'!B326/10000</f>
        <v>12.187416000000001</v>
      </c>
      <c r="C16" s="6">
        <f>+'[1]6.EXPORTACION VARIETAL'!B338/10000</f>
        <v>11.659800000000001</v>
      </c>
      <c r="D16" s="6">
        <f>+'[1]6.EXPORTACION VARIETAL'!B350/10000</f>
        <v>11.718299999999999</v>
      </c>
      <c r="E16" s="6">
        <f>+'[1]6.EXPORTACION VARIETAL'!B362/10000</f>
        <v>12.427099999999999</v>
      </c>
      <c r="F16" s="6">
        <f>+'[1]6.EXPORTACION VARIETAL'!B374/10000</f>
        <v>16.6234</v>
      </c>
      <c r="G16" s="73"/>
      <c r="H16" s="8"/>
      <c r="I16" s="2"/>
      <c r="J16" s="78" t="s">
        <v>7</v>
      </c>
      <c r="K16" s="6">
        <f>+SUM('[1]6.EXPORTACION VARIETAL'!B315:B326)/10000</f>
        <v>126.76471400000001</v>
      </c>
      <c r="L16" s="6">
        <f>+SUM(C7:C16)+SUM(B17:B18)</f>
        <v>122.52369999999999</v>
      </c>
      <c r="M16" s="6">
        <f t="shared" ref="M16:O16" si="18">+SUM(D7:D16)+SUM(C17:C18)</f>
        <v>116.104</v>
      </c>
      <c r="N16" s="6">
        <f t="shared" si="18"/>
        <v>125.2015</v>
      </c>
      <c r="O16" s="105">
        <f t="shared" si="18"/>
        <v>145.71430000000001</v>
      </c>
      <c r="P16" s="73"/>
      <c r="Q16" s="117"/>
      <c r="R16" s="8"/>
    </row>
    <row r="17" spans="1:18" x14ac:dyDescent="0.25">
      <c r="A17" s="78" t="s">
        <v>8</v>
      </c>
      <c r="B17" s="6">
        <f>+'[1]6.EXPORTACION VARIETAL'!B327/10000</f>
        <v>9.9344999999999999</v>
      </c>
      <c r="C17" s="6">
        <f>+'[1]6.EXPORTACION VARIETAL'!B339/10000</f>
        <v>9.2789999999999999</v>
      </c>
      <c r="D17" s="6">
        <f>+'[1]6.EXPORTACION VARIETAL'!B351/10000</f>
        <v>10.0657</v>
      </c>
      <c r="E17" s="6">
        <f>+'[1]6.EXPORTACION VARIETAL'!B363/10000</f>
        <v>11.2658</v>
      </c>
      <c r="F17" s="6">
        <f>+'[1]6.EXPORTACION VARIETAL'!B375/10000</f>
        <v>13.411300000000001</v>
      </c>
      <c r="G17" s="73"/>
      <c r="H17" s="8"/>
      <c r="I17" s="2"/>
      <c r="J17" s="78" t="s">
        <v>8</v>
      </c>
      <c r="K17" s="6">
        <f>+SUM('[1]6.EXPORTACION VARIETAL'!B316:B327)/10000</f>
        <v>127.83728700000002</v>
      </c>
      <c r="L17" s="6">
        <f>+SUM(C7:C17)+SUM(B18)</f>
        <v>121.8682</v>
      </c>
      <c r="M17" s="6">
        <f t="shared" ref="M17:O17" si="19">+SUM(D7:D17)+SUM(C18)</f>
        <v>116.8907</v>
      </c>
      <c r="N17" s="6">
        <f t="shared" si="19"/>
        <v>126.40159999999999</v>
      </c>
      <c r="O17" s="105">
        <f t="shared" si="19"/>
        <v>147.85980000000001</v>
      </c>
      <c r="P17" s="73"/>
      <c r="Q17" s="117"/>
      <c r="R17" s="8"/>
    </row>
    <row r="18" spans="1:18" x14ac:dyDescent="0.25">
      <c r="A18" s="78" t="s">
        <v>9</v>
      </c>
      <c r="B18" s="6">
        <f>+'[1]6.EXPORTACION VARIETAL'!B328/10000</f>
        <v>12.3855</v>
      </c>
      <c r="C18" s="6">
        <f>+'[1]6.EXPORTACION VARIETAL'!B340/10000</f>
        <v>9.3901000000000003</v>
      </c>
      <c r="D18" s="6">
        <f>+'[1]6.EXPORTACION VARIETAL'!B352/10000</f>
        <v>10.115</v>
      </c>
      <c r="E18" s="6">
        <f>+'[1]6.EXPORTACION VARIETAL'!B364/10000</f>
        <v>10.099299999999999</v>
      </c>
      <c r="F18" s="6">
        <f>+'[1]6.EXPORTACION VARIETAL'!B376/10000</f>
        <v>12.138500000000001</v>
      </c>
      <c r="G18" s="73"/>
      <c r="H18" s="8"/>
      <c r="I18" s="2"/>
      <c r="J18" s="78" t="s">
        <v>9</v>
      </c>
      <c r="K18" s="6">
        <f>+SUM('[1]6.EXPORTACION VARIETAL'!B317:B328)/10000</f>
        <v>129.82921999999999</v>
      </c>
      <c r="L18" s="6">
        <f>+SUM(C7:C18)</f>
        <v>118.8728</v>
      </c>
      <c r="M18" s="6">
        <f t="shared" ref="M18:O18" si="20">+SUM(D7:D18)</f>
        <v>117.61559999999999</v>
      </c>
      <c r="N18" s="6">
        <f t="shared" si="20"/>
        <v>126.38589999999999</v>
      </c>
      <c r="O18" s="105">
        <f t="shared" si="20"/>
        <v>149.899</v>
      </c>
      <c r="P18" s="73"/>
      <c r="Q18" s="117"/>
      <c r="R18" s="8"/>
    </row>
    <row r="19" spans="1:18" ht="25.5" x14ac:dyDescent="0.25">
      <c r="A19" s="89" t="s">
        <v>13</v>
      </c>
      <c r="B19" s="90">
        <f>SUM(B7:B18)</f>
        <v>129.82921999999999</v>
      </c>
      <c r="C19" s="90">
        <f t="shared" ref="C19:F19" si="21">SUM(C7:C18)</f>
        <v>118.8728</v>
      </c>
      <c r="D19" s="90">
        <f t="shared" si="21"/>
        <v>117.61559999999999</v>
      </c>
      <c r="E19" s="90">
        <f t="shared" si="21"/>
        <v>126.38589999999999</v>
      </c>
      <c r="F19" s="90">
        <f t="shared" si="21"/>
        <v>149.899</v>
      </c>
      <c r="G19" s="91"/>
      <c r="H19" s="92"/>
      <c r="I19" s="3"/>
      <c r="J19" s="79" t="s">
        <v>14</v>
      </c>
      <c r="K19" s="82">
        <f t="shared" ref="K19" si="22">+AVERAGE(K7:K18)</f>
        <v>125.02654266666667</v>
      </c>
      <c r="L19" s="82">
        <f>+AVERAGE(L7:L18)</f>
        <v>124.55713825000002</v>
      </c>
      <c r="M19" s="82">
        <f t="shared" ref="M19:P19" si="23">+AVERAGE(M7:M18)</f>
        <v>117.10108333333335</v>
      </c>
      <c r="N19" s="82">
        <f t="shared" si="23"/>
        <v>122.97904999999999</v>
      </c>
      <c r="O19" s="106">
        <f t="shared" si="23"/>
        <v>136.22014166666668</v>
      </c>
      <c r="P19" s="83">
        <f t="shared" si="23"/>
        <v>201.6427001878794</v>
      </c>
      <c r="Q19" s="118">
        <f t="shared" ref="Q19" si="24">+P19/O19-1</f>
        <v>0.48027081546650408</v>
      </c>
      <c r="R19" s="113">
        <f t="shared" ref="R19" si="25">+POWER(P19/K19,0.2)-1</f>
        <v>0.10031252471880792</v>
      </c>
    </row>
    <row r="20" spans="1:18" ht="25.5" x14ac:dyDescent="0.25">
      <c r="A20" s="93" t="s">
        <v>15</v>
      </c>
      <c r="B20" s="94">
        <f>+B19/B$163</f>
        <v>0.59623017418856905</v>
      </c>
      <c r="C20" s="94">
        <f t="shared" ref="C20" si="26">+C19/C$163</f>
        <v>0.60672913987056198</v>
      </c>
      <c r="D20" s="94">
        <f t="shared" ref="D20" si="27">+D19/D$163</f>
        <v>0.60678612645788632</v>
      </c>
      <c r="E20" s="94">
        <f t="shared" ref="E20" si="28">+E19/E$163</f>
        <v>0.59470288359556822</v>
      </c>
      <c r="F20" s="94">
        <f t="shared" ref="F20" si="29">+F19/F$163</f>
        <v>0.5777011272762308</v>
      </c>
      <c r="G20" s="95"/>
      <c r="H20" s="96"/>
      <c r="I20" s="3"/>
      <c r="J20" s="80" t="s">
        <v>15</v>
      </c>
      <c r="K20" s="84">
        <f>+K19/K$163</f>
        <v>0.57859083610132367</v>
      </c>
      <c r="L20" s="84">
        <f t="shared" ref="L20" si="30">+L19/L$163</f>
        <v>0.60429978588220468</v>
      </c>
      <c r="M20" s="84">
        <f t="shared" ref="M20" si="31">+M19/M$163</f>
        <v>0.61085081315393253</v>
      </c>
      <c r="N20" s="84">
        <f t="shared" ref="N20" si="32">+N19/N$163</f>
        <v>0.59886383968037615</v>
      </c>
      <c r="O20" s="107">
        <f t="shared" ref="O20:P20" si="33">+O19/O$163</f>
        <v>0.57680737394093384</v>
      </c>
      <c r="P20" s="110">
        <f t="shared" si="33"/>
        <v>0.58854914643887035</v>
      </c>
      <c r="Q20" s="110"/>
      <c r="R20" s="114"/>
    </row>
    <row r="21" spans="1:18" ht="26.25" thickBot="1" x14ac:dyDescent="0.3">
      <c r="A21" s="97" t="s">
        <v>12</v>
      </c>
      <c r="B21" s="98"/>
      <c r="C21" s="99">
        <f>+C19/B19-1</f>
        <v>-8.4391017676914259E-2</v>
      </c>
      <c r="D21" s="99">
        <f t="shared" ref="D21:F21" si="34">+D19/C19-1</f>
        <v>-1.057601066013425E-2</v>
      </c>
      <c r="E21" s="99">
        <f t="shared" si="34"/>
        <v>7.456748934665125E-2</v>
      </c>
      <c r="F21" s="99">
        <f t="shared" si="34"/>
        <v>0.18604211387504477</v>
      </c>
      <c r="G21" s="100"/>
      <c r="H21" s="101"/>
      <c r="I21" s="2"/>
      <c r="J21" s="81" t="s">
        <v>12</v>
      </c>
      <c r="K21" s="85"/>
      <c r="L21" s="86">
        <f>+L19/K19-1</f>
        <v>-3.7544381109387848E-3</v>
      </c>
      <c r="M21" s="86">
        <f t="shared" ref="M21:P21" si="35">+M19/L19-1</f>
        <v>-5.9860518806248875E-2</v>
      </c>
      <c r="N21" s="86">
        <f t="shared" si="35"/>
        <v>5.0195664287193242E-2</v>
      </c>
      <c r="O21" s="108">
        <f t="shared" si="35"/>
        <v>0.10766949058938646</v>
      </c>
      <c r="P21" s="111">
        <f t="shared" si="35"/>
        <v>0.48027081546650408</v>
      </c>
      <c r="Q21" s="87"/>
      <c r="R21" s="88"/>
    </row>
    <row r="22" spans="1:18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</row>
    <row r="23" spans="1:18" ht="15.75" thickBot="1" x14ac:dyDescent="0.3">
      <c r="A23" s="266" t="s">
        <v>50</v>
      </c>
      <c r="B23" s="267"/>
      <c r="C23" s="267"/>
      <c r="D23" s="267"/>
      <c r="E23" s="267"/>
      <c r="F23" s="267"/>
      <c r="G23" s="267"/>
      <c r="H23" s="268"/>
      <c r="I23" s="2"/>
      <c r="J23" s="266" t="s">
        <v>51</v>
      </c>
      <c r="K23" s="267"/>
      <c r="L23" s="267"/>
      <c r="M23" s="267"/>
      <c r="N23" s="267"/>
      <c r="O23" s="267"/>
      <c r="P23" s="267"/>
      <c r="Q23" s="267"/>
      <c r="R23" s="268"/>
    </row>
    <row r="24" spans="1:18" ht="38.25" x14ac:dyDescent="0.25">
      <c r="A24" s="74"/>
      <c r="B24" s="75">
        <v>2016</v>
      </c>
      <c r="C24" s="75">
        <f>+B24+1</f>
        <v>2017</v>
      </c>
      <c r="D24" s="75">
        <f t="shared" ref="D24:G24" si="36">+C24+1</f>
        <v>2018</v>
      </c>
      <c r="E24" s="75">
        <f t="shared" si="36"/>
        <v>2019</v>
      </c>
      <c r="F24" s="75">
        <f t="shared" si="36"/>
        <v>2020</v>
      </c>
      <c r="G24" s="76">
        <f t="shared" si="36"/>
        <v>2021</v>
      </c>
      <c r="H24" s="77" t="s">
        <v>16</v>
      </c>
      <c r="I24" s="2"/>
      <c r="J24" s="103"/>
      <c r="K24" s="102">
        <v>2016</v>
      </c>
      <c r="L24" s="102">
        <f>+K24+1</f>
        <v>2017</v>
      </c>
      <c r="M24" s="102">
        <f t="shared" ref="M24:P24" si="37">+L24+1</f>
        <v>2018</v>
      </c>
      <c r="N24" s="102">
        <f t="shared" si="37"/>
        <v>2019</v>
      </c>
      <c r="O24" s="104">
        <f t="shared" si="37"/>
        <v>2020</v>
      </c>
      <c r="P24" s="109">
        <f t="shared" si="37"/>
        <v>2021</v>
      </c>
      <c r="Q24" s="115" t="s">
        <v>16</v>
      </c>
      <c r="R24" s="112" t="s">
        <v>21</v>
      </c>
    </row>
    <row r="25" spans="1:18" x14ac:dyDescent="0.25">
      <c r="A25" s="78" t="s">
        <v>10</v>
      </c>
      <c r="B25" s="6">
        <f>+'[1]6.EXPORTACION VARIETAL'!C317/10000</f>
        <v>2.6445189999999998</v>
      </c>
      <c r="C25" s="6">
        <f>+'[1]6.EXPORTACION VARIETAL'!C329/10000</f>
        <v>1.5986</v>
      </c>
      <c r="D25" s="6">
        <f>+'[1]6.EXPORTACION VARIETAL'!C341/10000</f>
        <v>1.2941</v>
      </c>
      <c r="E25" s="6">
        <f>+'[1]6.EXPORTACION VARIETAL'!C353/10000</f>
        <v>1.421</v>
      </c>
      <c r="F25" s="6">
        <f>+'[1]6.EXPORTACION VARIETAL'!C365/10000</f>
        <v>1.7150000000000001</v>
      </c>
      <c r="G25" s="73">
        <f>+'[1]6.EXPORTACION VARIETAL'!C377/10000</f>
        <v>1.7473000000000001</v>
      </c>
      <c r="H25" s="7">
        <f>+G25/F25-1</f>
        <v>1.8833819241982575E-2</v>
      </c>
      <c r="I25" s="2"/>
      <c r="J25" s="78" t="s">
        <v>10</v>
      </c>
      <c r="K25" s="6">
        <f>+SUM('[1]6.EXPORTACION VARIETAL'!C306:C317)/10000</f>
        <v>26.970019000000001</v>
      </c>
      <c r="L25" s="6">
        <f>+SUM(C25)+SUM(B26:B36)</f>
        <v>19.483249999999998</v>
      </c>
      <c r="M25" s="6">
        <f t="shared" ref="M25:P25" si="38">+SUM(D25)+SUM(C26:C36)</f>
        <v>18.381299999999996</v>
      </c>
      <c r="N25" s="6">
        <f t="shared" si="38"/>
        <v>17.383699999999997</v>
      </c>
      <c r="O25" s="105">
        <f t="shared" si="38"/>
        <v>17.6219</v>
      </c>
      <c r="P25" s="73">
        <f t="shared" si="38"/>
        <v>23.005700000000001</v>
      </c>
      <c r="Q25" s="116">
        <f>+P25/O25-1</f>
        <v>0.30551756621022719</v>
      </c>
      <c r="R25" s="7">
        <f>+POWER(P25/K25,0.2)-1</f>
        <v>-3.1296564514193381E-2</v>
      </c>
    </row>
    <row r="26" spans="1:18" x14ac:dyDescent="0.25">
      <c r="A26" s="78" t="s">
        <v>11</v>
      </c>
      <c r="B26" s="6">
        <f>+'[1]6.EXPORTACION VARIETAL'!C318/10000</f>
        <v>1.1608959999999999</v>
      </c>
      <c r="C26" s="6">
        <f>+'[1]6.EXPORTACION VARIETAL'!C330/10000</f>
        <v>1.0477000000000001</v>
      </c>
      <c r="D26" s="6">
        <f>+'[1]6.EXPORTACION VARIETAL'!C342/10000</f>
        <v>1.0250999999999999</v>
      </c>
      <c r="E26" s="6">
        <f>+'[1]6.EXPORTACION VARIETAL'!C354/10000</f>
        <v>1.1740999999999999</v>
      </c>
      <c r="F26" s="6">
        <f>+'[1]6.EXPORTACION VARIETAL'!C366/10000</f>
        <v>1.6660999999999999</v>
      </c>
      <c r="G26" s="73">
        <f>+'[1]6.EXPORTACION VARIETAL'!C378/10000</f>
        <v>1.8915</v>
      </c>
      <c r="H26" s="7">
        <f t="shared" ref="H26:H28" si="39">+G26/F26-1</f>
        <v>0.13528599723906121</v>
      </c>
      <c r="I26" s="2"/>
      <c r="J26" s="78" t="s">
        <v>11</v>
      </c>
      <c r="K26" s="6">
        <f>+SUM('[1]6.EXPORTACION VARIETAL'!C307:C318)/10000</f>
        <v>26.261415000000003</v>
      </c>
      <c r="L26" s="6">
        <f>+SUM(C25:C26)+SUM(B27:B36)</f>
        <v>19.370054</v>
      </c>
      <c r="M26" s="6">
        <f t="shared" ref="M26:P26" si="40">+SUM(D25:D26)+SUM(C27:C36)</f>
        <v>18.358699999999995</v>
      </c>
      <c r="N26" s="6">
        <f t="shared" si="40"/>
        <v>17.532699999999998</v>
      </c>
      <c r="O26" s="105">
        <f t="shared" si="40"/>
        <v>18.113900000000001</v>
      </c>
      <c r="P26" s="73">
        <f t="shared" si="40"/>
        <v>23.231099999999998</v>
      </c>
      <c r="Q26" s="116">
        <f t="shared" ref="Q26:Q28" si="41">+P26/O26-1</f>
        <v>0.28250128354468096</v>
      </c>
      <c r="R26" s="7">
        <f t="shared" ref="R26:R28" si="42">+POWER(P26/K26,0.2)-1</f>
        <v>-2.4223554636401468E-2</v>
      </c>
    </row>
    <row r="27" spans="1:18" x14ac:dyDescent="0.25">
      <c r="A27" s="78" t="s">
        <v>0</v>
      </c>
      <c r="B27" s="6">
        <f>+'[1]6.EXPORTACION VARIETAL'!C319/10000</f>
        <v>1.493752</v>
      </c>
      <c r="C27" s="6">
        <f>+'[1]6.EXPORTACION VARIETAL'!C331/10000</f>
        <v>1.7447999999999999</v>
      </c>
      <c r="D27" s="6">
        <f>+'[1]6.EXPORTACION VARIETAL'!C343/10000</f>
        <v>1.2257</v>
      </c>
      <c r="E27" s="6">
        <f>+'[1]6.EXPORTACION VARIETAL'!C355/10000</f>
        <v>1.1737</v>
      </c>
      <c r="F27" s="6">
        <f>+'[1]6.EXPORTACION VARIETAL'!C367/10000</f>
        <v>1.821</v>
      </c>
      <c r="G27" s="73">
        <f>+'[1]6.EXPORTACION VARIETAL'!C379/10000</f>
        <v>2.5272000000000001</v>
      </c>
      <c r="H27" s="7">
        <f t="shared" si="39"/>
        <v>0.38780889621087322</v>
      </c>
      <c r="I27" s="2"/>
      <c r="J27" s="78" t="s">
        <v>0</v>
      </c>
      <c r="K27" s="6">
        <f>+SUM('[1]6.EXPORTACION VARIETAL'!C308:C319)/10000</f>
        <v>23.880966999999998</v>
      </c>
      <c r="L27" s="6">
        <f>+SUM(C25:C27)+SUM(B28:B36)</f>
        <v>19.621102</v>
      </c>
      <c r="M27" s="6">
        <f t="shared" ref="M27:P27" si="43">+SUM(D25:D27)+SUM(C28:C36)</f>
        <v>17.839599999999997</v>
      </c>
      <c r="N27" s="6">
        <f t="shared" si="43"/>
        <v>17.480699999999999</v>
      </c>
      <c r="O27" s="105">
        <f t="shared" si="43"/>
        <v>18.761199999999999</v>
      </c>
      <c r="P27" s="73">
        <f t="shared" si="43"/>
        <v>23.9373</v>
      </c>
      <c r="Q27" s="116">
        <f t="shared" si="41"/>
        <v>0.27589386606400446</v>
      </c>
      <c r="R27" s="7">
        <f t="shared" si="42"/>
        <v>4.7133703894819412E-4</v>
      </c>
    </row>
    <row r="28" spans="1:18" x14ac:dyDescent="0.25">
      <c r="A28" s="78" t="s">
        <v>1</v>
      </c>
      <c r="B28" s="6">
        <f>+'[1]6.EXPORTACION VARIETAL'!C320/10000</f>
        <v>1.733325</v>
      </c>
      <c r="C28" s="6">
        <f>+'[1]6.EXPORTACION VARIETAL'!C332/10000</f>
        <v>1.4225000000000001</v>
      </c>
      <c r="D28" s="6">
        <f>+'[1]6.EXPORTACION VARIETAL'!C344/10000</f>
        <v>1.3226</v>
      </c>
      <c r="E28" s="6">
        <f>+'[1]6.EXPORTACION VARIETAL'!C356/10000</f>
        <v>1.4374</v>
      </c>
      <c r="F28" s="6">
        <f>+'[1]6.EXPORTACION VARIETAL'!C368/10000</f>
        <v>1.8002</v>
      </c>
      <c r="G28" s="73">
        <f>+'[1]6.EXPORTACION VARIETAL'!C380/10000</f>
        <v>1.9611000000000001</v>
      </c>
      <c r="H28" s="7">
        <f t="shared" si="39"/>
        <v>8.9378957893567312E-2</v>
      </c>
      <c r="I28" s="2"/>
      <c r="J28" s="78" t="s">
        <v>1</v>
      </c>
      <c r="K28" s="6">
        <f>+SUM('[1]6.EXPORTACION VARIETAL'!C309:C320)/10000</f>
        <v>21.857991999999999</v>
      </c>
      <c r="L28" s="6">
        <f>+SUM(C25:C28)+SUM(B29:B36)</f>
        <v>19.310276999999999</v>
      </c>
      <c r="M28" s="6">
        <f t="shared" ref="M28:P28" si="44">+SUM(D25:D28)+SUM(C29:C36)</f>
        <v>17.739699999999999</v>
      </c>
      <c r="N28" s="6">
        <f t="shared" si="44"/>
        <v>17.595499999999998</v>
      </c>
      <c r="O28" s="105">
        <f t="shared" si="44"/>
        <v>19.124000000000002</v>
      </c>
      <c r="P28" s="73">
        <f t="shared" si="44"/>
        <v>24.098199999999999</v>
      </c>
      <c r="Q28" s="116">
        <f t="shared" si="41"/>
        <v>0.26010248901903354</v>
      </c>
      <c r="R28" s="7">
        <f t="shared" si="42"/>
        <v>1.9705750250263332E-2</v>
      </c>
    </row>
    <row r="29" spans="1:18" x14ac:dyDescent="0.25">
      <c r="A29" s="78" t="s">
        <v>2</v>
      </c>
      <c r="B29" s="6">
        <f>+'[1]6.EXPORTACION VARIETAL'!C321/10000</f>
        <v>1.7985950000000002</v>
      </c>
      <c r="C29" s="6">
        <f>+'[1]6.EXPORTACION VARIETAL'!C333/10000</f>
        <v>1.6303000000000001</v>
      </c>
      <c r="D29" s="6">
        <f>+'[1]6.EXPORTACION VARIETAL'!C345/10000</f>
        <v>1.4207000000000001</v>
      </c>
      <c r="E29" s="6">
        <f>+'[1]6.EXPORTACION VARIETAL'!C357/10000</f>
        <v>1.5094000000000001</v>
      </c>
      <c r="F29" s="6">
        <f>+'[1]6.EXPORTACION VARIETAL'!C369/10000</f>
        <v>1.5828</v>
      </c>
      <c r="G29" s="73">
        <f>+'[1]6.EXPORTACION VARIETAL'!C381/10000</f>
        <v>2.0278999999999998</v>
      </c>
      <c r="H29" s="7">
        <f t="shared" ref="H29:H30" si="45">+G29/F29-1</f>
        <v>0.28121051301491029</v>
      </c>
      <c r="I29" s="2"/>
      <c r="J29" s="78" t="s">
        <v>2</v>
      </c>
      <c r="K29" s="6">
        <f>+SUM('[1]6.EXPORTACION VARIETAL'!C310:C321)/10000</f>
        <v>22.092295999999997</v>
      </c>
      <c r="L29" s="6">
        <f>+SUM(C25:C29)+SUM(B30:B36)</f>
        <v>19.141981999999999</v>
      </c>
      <c r="M29" s="6">
        <f t="shared" ref="M29:O29" si="46">+SUM(D25:D29)+SUM(C30:C36)</f>
        <v>17.530100000000001</v>
      </c>
      <c r="N29" s="6">
        <f t="shared" si="46"/>
        <v>17.684199999999997</v>
      </c>
      <c r="O29" s="105">
        <f t="shared" si="46"/>
        <v>19.197400000000002</v>
      </c>
      <c r="P29" s="73">
        <f t="shared" ref="P29:P30" si="47">+SUM(G26:G29)+SUM(F30:F37)</f>
        <v>45.769399999999997</v>
      </c>
      <c r="Q29" s="116">
        <f t="shared" ref="Q29:Q30" si="48">+P29/O29-1</f>
        <v>1.3841457697396518</v>
      </c>
      <c r="R29" s="7">
        <f t="shared" ref="R29:R30" si="49">+POWER(P29/K29,0.2)-1</f>
        <v>0.15682288936069222</v>
      </c>
    </row>
    <row r="30" spans="1:18" x14ac:dyDescent="0.25">
      <c r="A30" s="78" t="s">
        <v>3</v>
      </c>
      <c r="B30" s="6">
        <f>+'[1]6.EXPORTACION VARIETAL'!C322/10000</f>
        <v>1.3753850000000001</v>
      </c>
      <c r="C30" s="6">
        <f>+'[1]6.EXPORTACION VARIETAL'!C334/10000</f>
        <v>1.8005</v>
      </c>
      <c r="D30" s="6">
        <f>+'[1]6.EXPORTACION VARIETAL'!C346/10000</f>
        <v>1.3607</v>
      </c>
      <c r="E30" s="6">
        <f>+'[1]6.EXPORTACION VARIETAL'!C358/10000</f>
        <v>1.1782999999999999</v>
      </c>
      <c r="F30" s="6">
        <f>+'[1]6.EXPORTACION VARIETAL'!C370/10000</f>
        <v>2.1448999999999998</v>
      </c>
      <c r="G30" s="73">
        <f>+'[1]6.EXPORTACION VARIETAL'!C382/10000</f>
        <v>2.1040000000000001</v>
      </c>
      <c r="H30" s="7">
        <f t="shared" si="45"/>
        <v>-1.9068488041400378E-2</v>
      </c>
      <c r="I30" s="2"/>
      <c r="J30" s="78" t="s">
        <v>3</v>
      </c>
      <c r="K30" s="6">
        <f>+SUM('[1]6.EXPORTACION VARIETAL'!C311:C322)/10000</f>
        <v>21.366600999999999</v>
      </c>
      <c r="L30" s="6">
        <f>+SUM(C25:C30)+SUM(B31:B36)</f>
        <v>19.567097</v>
      </c>
      <c r="M30" s="6">
        <f t="shared" ref="M30:O30" si="50">+SUM(D25:D30)+SUM(C31:C36)</f>
        <v>17.090299999999999</v>
      </c>
      <c r="N30" s="6">
        <f t="shared" si="50"/>
        <v>17.501800000000003</v>
      </c>
      <c r="O30" s="105">
        <f t="shared" si="50"/>
        <v>20.164000000000001</v>
      </c>
      <c r="P30" s="73">
        <f t="shared" si="47"/>
        <v>43.925538009442135</v>
      </c>
      <c r="Q30" s="116">
        <f t="shared" si="48"/>
        <v>1.1784139064393044</v>
      </c>
      <c r="R30" s="7">
        <f t="shared" si="49"/>
        <v>0.15503815272034904</v>
      </c>
    </row>
    <row r="31" spans="1:18" x14ac:dyDescent="0.25">
      <c r="A31" s="78" t="s">
        <v>4</v>
      </c>
      <c r="B31" s="6">
        <f>+'[1]6.EXPORTACION VARIETAL'!C323/10000</f>
        <v>1.2925930000000001</v>
      </c>
      <c r="C31" s="6">
        <f>+'[1]6.EXPORTACION VARIETAL'!C335/10000</f>
        <v>1.7158</v>
      </c>
      <c r="D31" s="6">
        <f>+'[1]6.EXPORTACION VARIETAL'!C347/10000</f>
        <v>1.9187000000000001</v>
      </c>
      <c r="E31" s="6">
        <f>+'[1]6.EXPORTACION VARIETAL'!C359/10000</f>
        <v>2.0445000000000002</v>
      </c>
      <c r="F31" s="6">
        <f>+'[1]6.EXPORTACION VARIETAL'!C371/10000</f>
        <v>1.8762000000000001</v>
      </c>
      <c r="G31" s="73"/>
      <c r="H31" s="8"/>
      <c r="I31" s="2"/>
      <c r="J31" s="78" t="s">
        <v>4</v>
      </c>
      <c r="K31" s="6">
        <f>+SUM('[1]6.EXPORTACION VARIETAL'!C312:C323)/10000</f>
        <v>21.263056999999996</v>
      </c>
      <c r="L31" s="6">
        <f>+SUM(C25:C31)+SUM(B32:B36)</f>
        <v>19.990304000000002</v>
      </c>
      <c r="M31" s="6">
        <f t="shared" ref="M31:O31" si="51">+SUM(D25:D31)+SUM(C32:C36)</f>
        <v>17.293199999999999</v>
      </c>
      <c r="N31" s="6">
        <f t="shared" si="51"/>
        <v>17.627600000000001</v>
      </c>
      <c r="O31" s="105">
        <f t="shared" si="51"/>
        <v>19.995699999999999</v>
      </c>
      <c r="P31" s="73"/>
      <c r="Q31" s="117"/>
      <c r="R31" s="8"/>
    </row>
    <row r="32" spans="1:18" x14ac:dyDescent="0.25">
      <c r="A32" s="78" t="s">
        <v>5</v>
      </c>
      <c r="B32" s="6">
        <f>+'[1]6.EXPORTACION VARIETAL'!C324/10000</f>
        <v>2.5254529999999997</v>
      </c>
      <c r="C32" s="6">
        <f>+'[1]6.EXPORTACION VARIETAL'!C336/10000</f>
        <v>2.0848</v>
      </c>
      <c r="D32" s="6">
        <f>+'[1]6.EXPORTACION VARIETAL'!C348/10000</f>
        <v>2.0400999999999998</v>
      </c>
      <c r="E32" s="6">
        <f>+'[1]6.EXPORTACION VARIETAL'!C360/10000</f>
        <v>1.7483</v>
      </c>
      <c r="F32" s="6">
        <f>+'[1]6.EXPORTACION VARIETAL'!C372/10000</f>
        <v>2.306</v>
      </c>
      <c r="G32" s="73"/>
      <c r="H32" s="8"/>
      <c r="I32" s="2"/>
      <c r="J32" s="78" t="s">
        <v>5</v>
      </c>
      <c r="K32" s="6">
        <f>+SUM('[1]6.EXPORTACION VARIETAL'!C313:C324)/10000</f>
        <v>21.934191999999999</v>
      </c>
      <c r="L32" s="6">
        <f>+SUM(C25:C32)+SUM(B33:B36)</f>
        <v>19.549650999999997</v>
      </c>
      <c r="M32" s="6">
        <f t="shared" ref="M32:O32" si="52">+SUM(D25:D32)+SUM(C33:C36)</f>
        <v>17.248499999999996</v>
      </c>
      <c r="N32" s="6">
        <f t="shared" si="52"/>
        <v>17.335800000000003</v>
      </c>
      <c r="O32" s="105">
        <f t="shared" si="52"/>
        <v>20.553400000000003</v>
      </c>
      <c r="P32" s="73"/>
      <c r="Q32" s="117"/>
      <c r="R32" s="8"/>
    </row>
    <row r="33" spans="1:18" x14ac:dyDescent="0.25">
      <c r="A33" s="78" t="s">
        <v>6</v>
      </c>
      <c r="B33" s="6">
        <f>+'[1]6.EXPORTACION VARIETAL'!C325/10000</f>
        <v>1.921095</v>
      </c>
      <c r="C33" s="6">
        <f>+'[1]6.EXPORTACION VARIETAL'!C337/10000</f>
        <v>1.4149</v>
      </c>
      <c r="D33" s="6">
        <f>+'[1]6.EXPORTACION VARIETAL'!C349/10000</f>
        <v>1.4319999999999999</v>
      </c>
      <c r="E33" s="6">
        <f>+'[1]6.EXPORTACION VARIETAL'!C361/10000</f>
        <v>1.4416</v>
      </c>
      <c r="F33" s="6">
        <f>+'[1]6.EXPORTACION VARIETAL'!C373/10000</f>
        <v>2.3795000000000002</v>
      </c>
      <c r="G33" s="73"/>
      <c r="H33" s="8"/>
      <c r="I33" s="2"/>
      <c r="J33" s="78" t="s">
        <v>6</v>
      </c>
      <c r="K33" s="6">
        <f>+SUM('[1]6.EXPORTACION VARIETAL'!C314:C325)/10000</f>
        <v>22.314397000000003</v>
      </c>
      <c r="L33" s="6">
        <f>+SUM(C25:C33)+SUM(B34:B36)</f>
        <v>19.043455999999999</v>
      </c>
      <c r="M33" s="6">
        <f t="shared" ref="M33:O33" si="53">+SUM(D25:D33)+SUM(C34:C36)</f>
        <v>17.265599999999999</v>
      </c>
      <c r="N33" s="6">
        <f t="shared" si="53"/>
        <v>17.345400000000001</v>
      </c>
      <c r="O33" s="105">
        <f t="shared" si="53"/>
        <v>21.491300000000003</v>
      </c>
      <c r="P33" s="73"/>
      <c r="Q33" s="117"/>
      <c r="R33" s="8"/>
    </row>
    <row r="34" spans="1:18" x14ac:dyDescent="0.25">
      <c r="A34" s="78" t="s">
        <v>7</v>
      </c>
      <c r="B34" s="6">
        <f>+'[1]6.EXPORTACION VARIETAL'!C326/10000</f>
        <v>1.7277560000000001</v>
      </c>
      <c r="C34" s="6">
        <f>+'[1]6.EXPORTACION VARIETAL'!C338/10000</f>
        <v>1.6008</v>
      </c>
      <c r="D34" s="6">
        <f>+'[1]6.EXPORTACION VARIETAL'!C350/10000</f>
        <v>1.5689</v>
      </c>
      <c r="E34" s="6">
        <f>+'[1]6.EXPORTACION VARIETAL'!C362/10000</f>
        <v>1.5782</v>
      </c>
      <c r="F34" s="6">
        <f>+'[1]6.EXPORTACION VARIETAL'!C374/10000</f>
        <v>2.1107999999999998</v>
      </c>
      <c r="G34" s="73"/>
      <c r="H34" s="8"/>
      <c r="I34" s="2"/>
      <c r="J34" s="78" t="s">
        <v>7</v>
      </c>
      <c r="K34" s="6">
        <f>+SUM('[1]6.EXPORTACION VARIETAL'!C315:C326)/10000</f>
        <v>21.826910999999999</v>
      </c>
      <c r="L34" s="6">
        <f>+SUM(C25:C34)+SUM(B35:B36)</f>
        <v>18.916499999999999</v>
      </c>
      <c r="M34" s="6">
        <f t="shared" ref="M34:O34" si="54">+SUM(D25:D34)+SUM(C35:C36)</f>
        <v>17.233699999999999</v>
      </c>
      <c r="N34" s="6">
        <f t="shared" si="54"/>
        <v>17.354700000000001</v>
      </c>
      <c r="O34" s="105">
        <f t="shared" si="54"/>
        <v>22.023900000000005</v>
      </c>
      <c r="P34" s="73"/>
      <c r="Q34" s="117"/>
      <c r="R34" s="8"/>
    </row>
    <row r="35" spans="1:18" x14ac:dyDescent="0.25">
      <c r="A35" s="78" t="s">
        <v>8</v>
      </c>
      <c r="B35" s="6">
        <f>+'[1]6.EXPORTACION VARIETAL'!C327/10000</f>
        <v>1.3997999999999999</v>
      </c>
      <c r="C35" s="6">
        <f>+'[1]6.EXPORTACION VARIETAL'!C339/10000</f>
        <v>1.3354999999999999</v>
      </c>
      <c r="D35" s="6">
        <f>+'[1]6.EXPORTACION VARIETAL'!C351/10000</f>
        <v>1.2539</v>
      </c>
      <c r="E35" s="6">
        <f>+'[1]6.EXPORTACION VARIETAL'!C363/10000</f>
        <v>1.2081999999999999</v>
      </c>
      <c r="F35" s="6">
        <f>+'[1]6.EXPORTACION VARIETAL'!C375/10000</f>
        <v>2.2017000000000002</v>
      </c>
      <c r="G35" s="73"/>
      <c r="H35" s="8"/>
      <c r="I35" s="2"/>
      <c r="J35" s="78" t="s">
        <v>8</v>
      </c>
      <c r="K35" s="6">
        <f>+SUM('[1]6.EXPORTACION VARIETAL'!C316:C327)/10000</f>
        <v>21.221185999999999</v>
      </c>
      <c r="L35" s="6">
        <f>+SUM(C25:C35)+SUM(B36)</f>
        <v>18.8522</v>
      </c>
      <c r="M35" s="6">
        <f t="shared" ref="M35:O35" si="55">+SUM(D25:D35)+SUM(C36)</f>
        <v>17.152099999999997</v>
      </c>
      <c r="N35" s="6">
        <f t="shared" si="55"/>
        <v>17.309000000000001</v>
      </c>
      <c r="O35" s="105">
        <f t="shared" si="55"/>
        <v>23.017400000000002</v>
      </c>
      <c r="P35" s="73"/>
      <c r="Q35" s="117"/>
      <c r="R35" s="8"/>
    </row>
    <row r="36" spans="1:18" x14ac:dyDescent="0.25">
      <c r="A36" s="78" t="s">
        <v>9</v>
      </c>
      <c r="B36" s="6">
        <f>+'[1]6.EXPORTACION VARIETAL'!C328/10000</f>
        <v>1.456</v>
      </c>
      <c r="C36" s="6">
        <f>+'[1]6.EXPORTACION VARIETAL'!C340/10000</f>
        <v>1.2896000000000001</v>
      </c>
      <c r="D36" s="6">
        <f>+'[1]6.EXPORTACION VARIETAL'!C352/10000</f>
        <v>1.3943000000000001</v>
      </c>
      <c r="E36" s="6">
        <f>+'[1]6.EXPORTACION VARIETAL'!C364/10000</f>
        <v>1.4132</v>
      </c>
      <c r="F36" s="6">
        <f>+'[1]6.EXPORTACION VARIETAL'!C376/10000</f>
        <v>1.3692</v>
      </c>
      <c r="G36" s="73"/>
      <c r="H36" s="8"/>
      <c r="I36" s="2"/>
      <c r="J36" s="78" t="s">
        <v>9</v>
      </c>
      <c r="K36" s="6">
        <f>+SUM('[1]6.EXPORTACION VARIETAL'!C317:C328)/10000</f>
        <v>20.529169</v>
      </c>
      <c r="L36" s="6">
        <f>+SUM(C25:C36)</f>
        <v>18.6858</v>
      </c>
      <c r="M36" s="6">
        <f t="shared" ref="M36:O36" si="56">+SUM(D25:D36)</f>
        <v>17.256799999999998</v>
      </c>
      <c r="N36" s="6">
        <f t="shared" si="56"/>
        <v>17.327900000000003</v>
      </c>
      <c r="O36" s="105">
        <f t="shared" si="56"/>
        <v>22.973400000000002</v>
      </c>
      <c r="P36" s="73"/>
      <c r="Q36" s="117"/>
      <c r="R36" s="8"/>
    </row>
    <row r="37" spans="1:18" ht="25.5" x14ac:dyDescent="0.25">
      <c r="A37" s="89" t="s">
        <v>13</v>
      </c>
      <c r="B37" s="90">
        <f>SUM(B25:B36)</f>
        <v>20.529169</v>
      </c>
      <c r="C37" s="90">
        <f>SUM(C25:C36)</f>
        <v>18.6858</v>
      </c>
      <c r="D37" s="90">
        <f>SUM(D25:D36)</f>
        <v>17.256799999999998</v>
      </c>
      <c r="E37" s="90">
        <f>SUM(E25:E36)</f>
        <v>17.327900000000003</v>
      </c>
      <c r="F37" s="90">
        <f>SUM(F25:F36)</f>
        <v>22.973400000000002</v>
      </c>
      <c r="G37" s="91"/>
      <c r="H37" s="92"/>
      <c r="I37" s="3"/>
      <c r="J37" s="79" t="s">
        <v>14</v>
      </c>
      <c r="K37" s="82">
        <f t="shared" ref="K37:P37" si="57">+AVERAGE(K25:K36)</f>
        <v>22.626516833333337</v>
      </c>
      <c r="L37" s="82">
        <f t="shared" si="57"/>
        <v>19.294306083333336</v>
      </c>
      <c r="M37" s="82">
        <f t="shared" si="57"/>
        <v>17.532466666666668</v>
      </c>
      <c r="N37" s="82">
        <f t="shared" si="57"/>
        <v>17.456583333333334</v>
      </c>
      <c r="O37" s="106">
        <f t="shared" si="57"/>
        <v>20.253125000000001</v>
      </c>
      <c r="P37" s="83">
        <f t="shared" si="57"/>
        <v>30.661206334907021</v>
      </c>
      <c r="Q37" s="118">
        <f t="shared" ref="Q37" si="58">+P37/O37-1</f>
        <v>0.51390001962201004</v>
      </c>
      <c r="R37" s="113">
        <f t="shared" ref="R37" si="59">+POWER(P37/K37,0.2)-1</f>
        <v>6.2659935169783187E-2</v>
      </c>
    </row>
    <row r="38" spans="1:18" ht="25.5" x14ac:dyDescent="0.25">
      <c r="A38" s="93" t="s">
        <v>15</v>
      </c>
      <c r="B38" s="94">
        <f>+B37/B$163</f>
        <v>9.4278545375352102E-2</v>
      </c>
      <c r="C38" s="94">
        <f t="shared" ref="C38" si="60">+C37/C$163</f>
        <v>9.5372695535003368E-2</v>
      </c>
      <c r="D38" s="94">
        <f t="shared" ref="D38" si="61">+D37/D$163</f>
        <v>8.9028894356347726E-2</v>
      </c>
      <c r="E38" s="94">
        <f t="shared" ref="E38" si="62">+E37/E$163</f>
        <v>8.1535615101491932E-2</v>
      </c>
      <c r="F38" s="94">
        <f t="shared" ref="F38" si="63">+F37/F$163</f>
        <v>8.8538009442142782E-2</v>
      </c>
      <c r="G38" s="95"/>
      <c r="H38" s="96"/>
      <c r="I38" s="3"/>
      <c r="J38" s="80" t="s">
        <v>15</v>
      </c>
      <c r="K38" s="84">
        <f>+K37/K$163</f>
        <v>0.10470972813798629</v>
      </c>
      <c r="L38" s="84">
        <f t="shared" ref="L38" si="64">+L37/L$163</f>
        <v>9.3608003513231425E-2</v>
      </c>
      <c r="M38" s="84">
        <f t="shared" ref="M38" si="65">+M37/M$163</f>
        <v>9.1457066109643589E-2</v>
      </c>
      <c r="N38" s="84">
        <f t="shared" ref="N38" si="66">+N37/N$163</f>
        <v>8.5007296142720748E-2</v>
      </c>
      <c r="O38" s="107">
        <f t="shared" ref="O38:P38" si="67">+O37/O$163</f>
        <v>8.5759357628139368E-2</v>
      </c>
      <c r="P38" s="110">
        <f t="shared" si="67"/>
        <v>8.9493082568234322E-2</v>
      </c>
      <c r="Q38" s="110"/>
      <c r="R38" s="114"/>
    </row>
    <row r="39" spans="1:18" ht="26.25" thickBot="1" x14ac:dyDescent="0.3">
      <c r="A39" s="97" t="s">
        <v>12</v>
      </c>
      <c r="B39" s="98"/>
      <c r="C39" s="99">
        <f>+C37/B37-1</f>
        <v>-8.9792674998193989E-2</v>
      </c>
      <c r="D39" s="99">
        <f t="shared" ref="D39:F39" si="68">+D37/C37-1</f>
        <v>-7.647518436459777E-2</v>
      </c>
      <c r="E39" s="99">
        <f t="shared" si="68"/>
        <v>4.1201149691718619E-3</v>
      </c>
      <c r="F39" s="99">
        <f t="shared" si="68"/>
        <v>0.32580405011570912</v>
      </c>
      <c r="G39" s="100"/>
      <c r="H39" s="101"/>
      <c r="I39" s="2"/>
      <c r="J39" s="81" t="s">
        <v>12</v>
      </c>
      <c r="K39" s="85"/>
      <c r="L39" s="86">
        <f>+L37/K37-1</f>
        <v>-0.1472701598105014</v>
      </c>
      <c r="M39" s="86">
        <f t="shared" ref="M39:O39" si="69">+M37/L37-1</f>
        <v>-9.1313955995990237E-2</v>
      </c>
      <c r="N39" s="86">
        <f t="shared" si="69"/>
        <v>-4.3281607075634776E-3</v>
      </c>
      <c r="O39" s="108">
        <f t="shared" si="69"/>
        <v>0.16019982909981434</v>
      </c>
      <c r="P39" s="111">
        <f t="shared" ref="P39" si="70">+P37/O37-1</f>
        <v>0.51390001962201004</v>
      </c>
      <c r="Q39" s="87"/>
      <c r="R39" s="88"/>
    </row>
    <row r="40" spans="1:18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</row>
    <row r="41" spans="1:18" ht="15.75" thickBot="1" x14ac:dyDescent="0.3">
      <c r="A41" s="266" t="s">
        <v>52</v>
      </c>
      <c r="B41" s="267"/>
      <c r="C41" s="267"/>
      <c r="D41" s="267"/>
      <c r="E41" s="267"/>
      <c r="F41" s="267"/>
      <c r="G41" s="267"/>
      <c r="H41" s="268"/>
      <c r="I41" s="2"/>
      <c r="J41" s="266" t="s">
        <v>53</v>
      </c>
      <c r="K41" s="267"/>
      <c r="L41" s="267"/>
      <c r="M41" s="267"/>
      <c r="N41" s="267"/>
      <c r="O41" s="267"/>
      <c r="P41" s="267"/>
      <c r="Q41" s="267"/>
      <c r="R41" s="268"/>
    </row>
    <row r="42" spans="1:18" ht="38.25" x14ac:dyDescent="0.25">
      <c r="A42" s="74"/>
      <c r="B42" s="75">
        <v>2016</v>
      </c>
      <c r="C42" s="75">
        <f>+B42+1</f>
        <v>2017</v>
      </c>
      <c r="D42" s="75">
        <f t="shared" ref="D42:G42" si="71">+C42+1</f>
        <v>2018</v>
      </c>
      <c r="E42" s="75">
        <f t="shared" si="71"/>
        <v>2019</v>
      </c>
      <c r="F42" s="75">
        <f t="shared" si="71"/>
        <v>2020</v>
      </c>
      <c r="G42" s="76">
        <f t="shared" si="71"/>
        <v>2021</v>
      </c>
      <c r="H42" s="77" t="s">
        <v>16</v>
      </c>
      <c r="I42" s="2"/>
      <c r="J42" s="103"/>
      <c r="K42" s="102">
        <v>2016</v>
      </c>
      <c r="L42" s="102">
        <f>+K42+1</f>
        <v>2017</v>
      </c>
      <c r="M42" s="102">
        <f t="shared" ref="M42:P42" si="72">+L42+1</f>
        <v>2018</v>
      </c>
      <c r="N42" s="102">
        <f t="shared" si="72"/>
        <v>2019</v>
      </c>
      <c r="O42" s="104">
        <f t="shared" si="72"/>
        <v>2020</v>
      </c>
      <c r="P42" s="109">
        <f t="shared" si="72"/>
        <v>2021</v>
      </c>
      <c r="Q42" s="115" t="s">
        <v>16</v>
      </c>
      <c r="R42" s="112" t="s">
        <v>21</v>
      </c>
    </row>
    <row r="43" spans="1:18" x14ac:dyDescent="0.25">
      <c r="A43" s="78" t="s">
        <v>10</v>
      </c>
      <c r="B43" s="6">
        <f>+'[1]6.EXPORTACION VARIETAL'!D317/10000</f>
        <v>0.21625900000000001</v>
      </c>
      <c r="C43" s="6">
        <f>+'[1]6.EXPORTACION VARIETAL'!D329/10000</f>
        <v>0.17979999999999999</v>
      </c>
      <c r="D43" s="6">
        <f>+'[1]6.EXPORTACION VARIETAL'!D341/10000</f>
        <v>0.2225</v>
      </c>
      <c r="E43" s="6">
        <f>+'[1]6.EXPORTACION VARIETAL'!D353/10000</f>
        <v>0.38990000000000002</v>
      </c>
      <c r="F43" s="6">
        <f>+'[1]6.EXPORTACION VARIETAL'!D365/10000</f>
        <v>0.4173</v>
      </c>
      <c r="G43" s="73">
        <f>+'[1]6.EXPORTACION VARIETAL'!D377/10000</f>
        <v>0.40920000000000001</v>
      </c>
      <c r="H43" s="7">
        <f>+G43/F43-1</f>
        <v>-1.9410496046010084E-2</v>
      </c>
      <c r="I43" s="2"/>
      <c r="J43" s="78" t="s">
        <v>10</v>
      </c>
      <c r="K43" s="6">
        <f>+SUM('[1]6.EXPORTACION VARIETAL'!D306:D317)/10000</f>
        <v>2.4384589999999999</v>
      </c>
      <c r="L43" s="6">
        <f>+SUM(C43)+SUM(B44:B54)</f>
        <v>2.481122</v>
      </c>
      <c r="M43" s="6">
        <f t="shared" ref="M43:P43" si="73">+SUM(D43)+SUM(C44:C54)</f>
        <v>2.1335000000000002</v>
      </c>
      <c r="N43" s="6">
        <f t="shared" si="73"/>
        <v>3.5556000000000001</v>
      </c>
      <c r="O43" s="105">
        <f t="shared" si="73"/>
        <v>3.9253</v>
      </c>
      <c r="P43" s="73">
        <f t="shared" si="73"/>
        <v>6.9447999999999999</v>
      </c>
      <c r="Q43" s="116">
        <f>+P43/O43-1</f>
        <v>0.76924056759992854</v>
      </c>
      <c r="R43" s="7">
        <f>+POWER(P43/K43,0.2)-1</f>
        <v>0.23284607566750082</v>
      </c>
    </row>
    <row r="44" spans="1:18" x14ac:dyDescent="0.25">
      <c r="A44" s="78" t="s">
        <v>11</v>
      </c>
      <c r="B44" s="6">
        <f>+'[1]6.EXPORTACION VARIETAL'!D318/10000</f>
        <v>0.179672</v>
      </c>
      <c r="C44" s="6">
        <f>+'[1]6.EXPORTACION VARIETAL'!D330/10000</f>
        <v>0.1313</v>
      </c>
      <c r="D44" s="6">
        <f>+'[1]6.EXPORTACION VARIETAL'!D342/10000</f>
        <v>0.12809999999999999</v>
      </c>
      <c r="E44" s="6">
        <f>+'[1]6.EXPORTACION VARIETAL'!D354/10000</f>
        <v>0.1351</v>
      </c>
      <c r="F44" s="6">
        <f>+'[1]6.EXPORTACION VARIETAL'!D366/10000</f>
        <v>0.55220000000000002</v>
      </c>
      <c r="G44" s="73">
        <f>+'[1]6.EXPORTACION VARIETAL'!D378/10000</f>
        <v>0.40589999999999998</v>
      </c>
      <c r="H44" s="7">
        <f t="shared" ref="H44:H46" si="74">+G44/F44-1</f>
        <v>-0.2649402390438248</v>
      </c>
      <c r="I44" s="2"/>
      <c r="J44" s="78" t="s">
        <v>11</v>
      </c>
      <c r="K44" s="6">
        <f>+SUM('[1]6.EXPORTACION VARIETAL'!D307:D318)/10000</f>
        <v>2.4708309999999996</v>
      </c>
      <c r="L44" s="6">
        <f>+SUM(C43:C44)+SUM(B45:B54)</f>
        <v>2.4327500000000004</v>
      </c>
      <c r="M44" s="6">
        <f t="shared" ref="M44:P44" si="75">+SUM(D43:D44)+SUM(C45:C54)</f>
        <v>2.1303000000000001</v>
      </c>
      <c r="N44" s="6">
        <f t="shared" si="75"/>
        <v>3.5625999999999998</v>
      </c>
      <c r="O44" s="105">
        <f t="shared" si="75"/>
        <v>4.3424000000000005</v>
      </c>
      <c r="P44" s="73">
        <f t="shared" si="75"/>
        <v>6.7985000000000007</v>
      </c>
      <c r="Q44" s="116">
        <f t="shared" ref="Q44:Q46" si="76">+P44/O44-1</f>
        <v>0.56560887988209285</v>
      </c>
      <c r="R44" s="7">
        <f t="shared" ref="R44:R46" si="77">+POWER(P44/K44,0.2)-1</f>
        <v>0.22437375596847109</v>
      </c>
    </row>
    <row r="45" spans="1:18" x14ac:dyDescent="0.25">
      <c r="A45" s="78" t="s">
        <v>0</v>
      </c>
      <c r="B45" s="6">
        <f>+'[1]6.EXPORTACION VARIETAL'!D319/10000</f>
        <v>0.170325</v>
      </c>
      <c r="C45" s="6">
        <f>+'[1]6.EXPORTACION VARIETAL'!D331/10000</f>
        <v>0.28360000000000002</v>
      </c>
      <c r="D45" s="6">
        <f>+'[1]6.EXPORTACION VARIETAL'!D343/10000</f>
        <v>0.15</v>
      </c>
      <c r="E45" s="6">
        <f>+'[1]6.EXPORTACION VARIETAL'!D355/10000</f>
        <v>0.1208</v>
      </c>
      <c r="F45" s="6">
        <f>+'[1]6.EXPORTACION VARIETAL'!D367/10000</f>
        <v>0.35060000000000002</v>
      </c>
      <c r="G45" s="73">
        <f>+'[1]6.EXPORTACION VARIETAL'!D379/10000</f>
        <v>0.70309999999999995</v>
      </c>
      <c r="H45" s="7">
        <f t="shared" si="74"/>
        <v>1.0054192812321729</v>
      </c>
      <c r="I45" s="2"/>
      <c r="J45" s="78" t="s">
        <v>0</v>
      </c>
      <c r="K45" s="6">
        <f>+SUM('[1]6.EXPORTACION VARIETAL'!D308:D319)/10000</f>
        <v>2.4010559999999996</v>
      </c>
      <c r="L45" s="6">
        <f>+SUM(C43:C45)+SUM(B46:B54)</f>
        <v>2.5460250000000002</v>
      </c>
      <c r="M45" s="6">
        <f t="shared" ref="M45:P45" si="78">+SUM(D43:D45)+SUM(C46:C54)</f>
        <v>1.9967000000000001</v>
      </c>
      <c r="N45" s="6">
        <f t="shared" si="78"/>
        <v>3.5333999999999999</v>
      </c>
      <c r="O45" s="105">
        <f t="shared" si="78"/>
        <v>4.5722000000000005</v>
      </c>
      <c r="P45" s="73">
        <f t="shared" si="78"/>
        <v>7.1509999999999998</v>
      </c>
      <c r="Q45" s="116">
        <f t="shared" si="76"/>
        <v>0.56401732207689936</v>
      </c>
      <c r="R45" s="7">
        <f t="shared" si="77"/>
        <v>0.24392128090161869</v>
      </c>
    </row>
    <row r="46" spans="1:18" x14ac:dyDescent="0.25">
      <c r="A46" s="78" t="s">
        <v>1</v>
      </c>
      <c r="B46" s="6">
        <f>+'[1]6.EXPORTACION VARIETAL'!D320/10000</f>
        <v>0.35569099999999998</v>
      </c>
      <c r="C46" s="6">
        <f>+'[1]6.EXPORTACION VARIETAL'!D332/10000</f>
        <v>0.17199999999999999</v>
      </c>
      <c r="D46" s="6">
        <f>+'[1]6.EXPORTACION VARIETAL'!D344/10000</f>
        <v>0.1489</v>
      </c>
      <c r="E46" s="6">
        <f>+'[1]6.EXPORTACION VARIETAL'!D356/10000</f>
        <v>0.33860000000000001</v>
      </c>
      <c r="F46" s="6">
        <f>+'[1]6.EXPORTACION VARIETAL'!D368/10000</f>
        <v>0.54139999999999999</v>
      </c>
      <c r="G46" s="73">
        <f>+'[1]6.EXPORTACION VARIETAL'!D380/10000</f>
        <v>0.38250000000000001</v>
      </c>
      <c r="H46" s="7">
        <f t="shared" si="74"/>
        <v>-0.29349833764314737</v>
      </c>
      <c r="I46" s="2"/>
      <c r="J46" s="78" t="s">
        <v>1</v>
      </c>
      <c r="K46" s="6">
        <f>+SUM('[1]6.EXPORTACION VARIETAL'!D309:D320)/10000</f>
        <v>2.4088469999999997</v>
      </c>
      <c r="L46" s="6">
        <f>+SUM(C43:C46)+SUM(B47:B54)</f>
        <v>2.3623339999999997</v>
      </c>
      <c r="M46" s="6">
        <f t="shared" ref="M46:P46" si="79">+SUM(D43:D46)+SUM(C47:C54)</f>
        <v>1.9736000000000002</v>
      </c>
      <c r="N46" s="6">
        <f t="shared" si="79"/>
        <v>3.7231000000000001</v>
      </c>
      <c r="O46" s="105">
        <f t="shared" si="79"/>
        <v>4.7750000000000004</v>
      </c>
      <c r="P46" s="73">
        <f t="shared" si="79"/>
        <v>6.9920999999999998</v>
      </c>
      <c r="Q46" s="116">
        <f t="shared" si="76"/>
        <v>0.4643141361256542</v>
      </c>
      <c r="R46" s="7">
        <f t="shared" si="77"/>
        <v>0.23754124735978688</v>
      </c>
    </row>
    <row r="47" spans="1:18" x14ac:dyDescent="0.25">
      <c r="A47" s="78" t="s">
        <v>2</v>
      </c>
      <c r="B47" s="6">
        <f>+'[1]6.EXPORTACION VARIETAL'!D321/10000</f>
        <v>0.150001</v>
      </c>
      <c r="C47" s="6">
        <f>+'[1]6.EXPORTACION VARIETAL'!D333/10000</f>
        <v>0.12920000000000001</v>
      </c>
      <c r="D47" s="6">
        <f>+'[1]6.EXPORTACION VARIETAL'!D345/10000</f>
        <v>0.2253</v>
      </c>
      <c r="E47" s="6">
        <f>+'[1]6.EXPORTACION VARIETAL'!D357/10000</f>
        <v>0.51349999999999996</v>
      </c>
      <c r="F47" s="6">
        <f>+'[1]6.EXPORTACION VARIETAL'!D369/10000</f>
        <v>0.80289999999999995</v>
      </c>
      <c r="G47" s="73">
        <f>+'[1]6.EXPORTACION VARIETAL'!D381/10000</f>
        <v>0.67830000000000001</v>
      </c>
      <c r="H47" s="7">
        <f t="shared" ref="H47:H48" si="80">+G47/F47-1</f>
        <v>-0.15518744551002606</v>
      </c>
      <c r="I47" s="2"/>
      <c r="J47" s="78" t="s">
        <v>2</v>
      </c>
      <c r="K47" s="6">
        <f>+SUM('[1]6.EXPORTACION VARIETAL'!D310:D321)/10000</f>
        <v>2.4192749999999998</v>
      </c>
      <c r="L47" s="6">
        <f>+SUM(C43:C47)+SUM(B48:B54)</f>
        <v>2.3415330000000001</v>
      </c>
      <c r="M47" s="6">
        <f t="shared" ref="M47:O47" si="81">+SUM(D43:D47)+SUM(C48:C54)</f>
        <v>2.0697000000000001</v>
      </c>
      <c r="N47" s="6">
        <f t="shared" si="81"/>
        <v>4.0113000000000003</v>
      </c>
      <c r="O47" s="105">
        <f t="shared" si="81"/>
        <v>5.0644</v>
      </c>
      <c r="P47" s="73">
        <f t="shared" ref="P47:P48" si="82">+SUM(G44:G47)+SUM(F48:F55)</f>
        <v>13.411199999999999</v>
      </c>
      <c r="Q47" s="116">
        <f t="shared" ref="Q47:Q48" si="83">+P47/O47-1</f>
        <v>1.6481320590790616</v>
      </c>
      <c r="R47" s="7">
        <f t="shared" ref="R47:R48" si="84">+POWER(P47/K47,0.2)-1</f>
        <v>0.40849879673882716</v>
      </c>
    </row>
    <row r="48" spans="1:18" x14ac:dyDescent="0.25">
      <c r="A48" s="78" t="s">
        <v>3</v>
      </c>
      <c r="B48" s="6">
        <f>+'[1]6.EXPORTACION VARIETAL'!D322/10000</f>
        <v>0.24418600000000001</v>
      </c>
      <c r="C48" s="6">
        <f>+'[1]6.EXPORTACION VARIETAL'!D334/10000</f>
        <v>0.12870000000000001</v>
      </c>
      <c r="D48" s="6">
        <f>+'[1]6.EXPORTACION VARIETAL'!D346/10000</f>
        <v>0.1741</v>
      </c>
      <c r="E48" s="6">
        <f>+'[1]6.EXPORTACION VARIETAL'!D358/10000</f>
        <v>0.1656</v>
      </c>
      <c r="F48" s="6">
        <f>+'[1]6.EXPORTACION VARIETAL'!D370/10000</f>
        <v>0.77110000000000001</v>
      </c>
      <c r="G48" s="73">
        <f>+'[1]6.EXPORTACION VARIETAL'!D382/10000</f>
        <v>0.28270000000000001</v>
      </c>
      <c r="H48" s="7">
        <f t="shared" si="80"/>
        <v>-0.63338088445078466</v>
      </c>
      <c r="I48" s="2"/>
      <c r="J48" s="78" t="s">
        <v>3</v>
      </c>
      <c r="K48" s="6">
        <f>+SUM('[1]6.EXPORTACION VARIETAL'!D311:D322)/10000</f>
        <v>2.4234259999999996</v>
      </c>
      <c r="L48" s="6">
        <f>+SUM(C43:C48)+SUM(B49:B54)</f>
        <v>2.2260469999999999</v>
      </c>
      <c r="M48" s="6">
        <f t="shared" ref="M48:O48" si="85">+SUM(D43:D48)+SUM(C49:C54)</f>
        <v>2.1151</v>
      </c>
      <c r="N48" s="6">
        <f t="shared" si="85"/>
        <v>4.0027999999999997</v>
      </c>
      <c r="O48" s="105">
        <f t="shared" si="85"/>
        <v>5.6699000000000002</v>
      </c>
      <c r="P48" s="73">
        <f t="shared" si="82"/>
        <v>12.543696030446091</v>
      </c>
      <c r="Q48" s="116">
        <f t="shared" si="83"/>
        <v>1.2123310870467012</v>
      </c>
      <c r="R48" s="7">
        <f t="shared" si="84"/>
        <v>0.38930996790158257</v>
      </c>
    </row>
    <row r="49" spans="1:18" x14ac:dyDescent="0.25">
      <c r="A49" s="78" t="s">
        <v>4</v>
      </c>
      <c r="B49" s="6">
        <f>+'[1]6.EXPORTACION VARIETAL'!D323/10000</f>
        <v>0.15456900000000001</v>
      </c>
      <c r="C49" s="6">
        <f>+'[1]6.EXPORTACION VARIETAL'!D335/10000</f>
        <v>0.1673</v>
      </c>
      <c r="D49" s="6">
        <f>+'[1]6.EXPORTACION VARIETAL'!D347/10000</f>
        <v>0.1424</v>
      </c>
      <c r="E49" s="6">
        <f>+'[1]6.EXPORTACION VARIETAL'!D359/10000</f>
        <v>0.36630000000000001</v>
      </c>
      <c r="F49" s="6">
        <f>+'[1]6.EXPORTACION VARIETAL'!D371/10000</f>
        <v>0.57369999999999999</v>
      </c>
      <c r="G49" s="73"/>
      <c r="H49" s="8"/>
      <c r="I49" s="2"/>
      <c r="J49" s="78" t="s">
        <v>4</v>
      </c>
      <c r="K49" s="6">
        <f>+SUM('[1]6.EXPORTACION VARIETAL'!D312:D323)/10000</f>
        <v>2.3986079999999994</v>
      </c>
      <c r="L49" s="6">
        <f>+SUM(C43:C49)+SUM(B50:B54)</f>
        <v>2.2387779999999999</v>
      </c>
      <c r="M49" s="6">
        <f t="shared" ref="M49:O49" si="86">+SUM(D43:D49)+SUM(C50:C54)</f>
        <v>2.0902000000000003</v>
      </c>
      <c r="N49" s="6">
        <f t="shared" si="86"/>
        <v>4.2266999999999992</v>
      </c>
      <c r="O49" s="105">
        <f t="shared" si="86"/>
        <v>5.8773</v>
      </c>
      <c r="P49" s="73"/>
      <c r="Q49" s="117"/>
      <c r="R49" s="8"/>
    </row>
    <row r="50" spans="1:18" x14ac:dyDescent="0.25">
      <c r="A50" s="78" t="s">
        <v>5</v>
      </c>
      <c r="B50" s="6">
        <f>+'[1]6.EXPORTACION VARIETAL'!D324/10000</f>
        <v>0.18362999999999999</v>
      </c>
      <c r="C50" s="6">
        <f>+'[1]6.EXPORTACION VARIETAL'!D336/10000</f>
        <v>0.2419</v>
      </c>
      <c r="D50" s="6">
        <f>+'[1]6.EXPORTACION VARIETAL'!D348/10000</f>
        <v>0.50009999999999999</v>
      </c>
      <c r="E50" s="6">
        <f>+'[1]6.EXPORTACION VARIETAL'!D360/10000</f>
        <v>0.19139999999999999</v>
      </c>
      <c r="F50" s="6">
        <f>+'[1]6.EXPORTACION VARIETAL'!D372/10000</f>
        <v>0.77600000000000002</v>
      </c>
      <c r="G50" s="73"/>
      <c r="H50" s="8"/>
      <c r="I50" s="2"/>
      <c r="J50" s="78" t="s">
        <v>5</v>
      </c>
      <c r="K50" s="6">
        <f>+SUM('[1]6.EXPORTACION VARIETAL'!D313:D324)/10000</f>
        <v>2.3478429999999997</v>
      </c>
      <c r="L50" s="6">
        <f>+SUM(C43:C50)+SUM(B51:B54)</f>
        <v>2.2970479999999998</v>
      </c>
      <c r="M50" s="6">
        <f t="shared" ref="M50:O50" si="87">+SUM(D43:D50)+SUM(C51:C54)</f>
        <v>2.3483999999999998</v>
      </c>
      <c r="N50" s="6">
        <f t="shared" si="87"/>
        <v>3.9179999999999993</v>
      </c>
      <c r="O50" s="105">
        <f t="shared" si="87"/>
        <v>6.4619</v>
      </c>
      <c r="P50" s="73"/>
      <c r="Q50" s="117"/>
      <c r="R50" s="8"/>
    </row>
    <row r="51" spans="1:18" x14ac:dyDescent="0.25">
      <c r="A51" s="78" t="s">
        <v>6</v>
      </c>
      <c r="B51" s="6">
        <f>+'[1]6.EXPORTACION VARIETAL'!D325/10000</f>
        <v>0.21508899999999997</v>
      </c>
      <c r="C51" s="6">
        <f>+'[1]6.EXPORTACION VARIETAL'!D337/10000</f>
        <v>0.22389999999999999</v>
      </c>
      <c r="D51" s="6">
        <f>+'[1]6.EXPORTACION VARIETAL'!D349/10000</f>
        <v>0.26119999999999999</v>
      </c>
      <c r="E51" s="6">
        <f>+'[1]6.EXPORTACION VARIETAL'!D361/10000</f>
        <v>0.31950000000000001</v>
      </c>
      <c r="F51" s="6">
        <f>+'[1]6.EXPORTACION VARIETAL'!D373/10000</f>
        <v>0.44059999999999999</v>
      </c>
      <c r="G51" s="73"/>
      <c r="H51" s="8"/>
      <c r="I51" s="2"/>
      <c r="J51" s="78" t="s">
        <v>6</v>
      </c>
      <c r="K51" s="6">
        <f>+SUM('[1]6.EXPORTACION VARIETAL'!D314:D325)/10000</f>
        <v>2.3213409999999994</v>
      </c>
      <c r="L51" s="6">
        <f>+SUM(C43:C51)+SUM(B52:B54)</f>
        <v>2.3058589999999999</v>
      </c>
      <c r="M51" s="6">
        <f t="shared" ref="M51:O51" si="88">+SUM(D43:D51)+SUM(C52:C54)</f>
        <v>2.3856999999999999</v>
      </c>
      <c r="N51" s="6">
        <f t="shared" si="88"/>
        <v>3.9762999999999997</v>
      </c>
      <c r="O51" s="105">
        <f t="shared" si="88"/>
        <v>6.5829999999999993</v>
      </c>
      <c r="P51" s="73"/>
      <c r="Q51" s="117"/>
      <c r="R51" s="8"/>
    </row>
    <row r="52" spans="1:18" x14ac:dyDescent="0.25">
      <c r="A52" s="78" t="s">
        <v>7</v>
      </c>
      <c r="B52" s="6">
        <f>+'[1]6.EXPORTACION VARIETAL'!D326/10000</f>
        <v>0.33435900000000002</v>
      </c>
      <c r="C52" s="6">
        <f>+'[1]6.EXPORTACION VARIETAL'!D338/10000</f>
        <v>0.19309999999999999</v>
      </c>
      <c r="D52" s="6">
        <f>+'[1]6.EXPORTACION VARIETAL'!D350/10000</f>
        <v>0.49120000000000003</v>
      </c>
      <c r="E52" s="6">
        <f>+'[1]6.EXPORTACION VARIETAL'!D362/10000</f>
        <v>0.60860000000000003</v>
      </c>
      <c r="F52" s="6">
        <f>+'[1]6.EXPORTACION VARIETAL'!D374/10000</f>
        <v>0.67789999999999995</v>
      </c>
      <c r="G52" s="73"/>
      <c r="H52" s="8"/>
      <c r="I52" s="2"/>
      <c r="J52" s="78" t="s">
        <v>7</v>
      </c>
      <c r="K52" s="6">
        <f>+SUM('[1]6.EXPORTACION VARIETAL'!D315:D326)/10000</f>
        <v>2.5037959999999999</v>
      </c>
      <c r="L52" s="6">
        <f>+SUM(C43:C52)+SUM(B53:B54)</f>
        <v>2.1646000000000001</v>
      </c>
      <c r="M52" s="6">
        <f t="shared" ref="M52:O52" si="89">+SUM(D43:D52)+SUM(C53:C54)</f>
        <v>2.6837999999999997</v>
      </c>
      <c r="N52" s="6">
        <f t="shared" si="89"/>
        <v>4.0937000000000001</v>
      </c>
      <c r="O52" s="105">
        <f t="shared" si="89"/>
        <v>6.6522999999999994</v>
      </c>
      <c r="P52" s="73"/>
      <c r="Q52" s="117"/>
      <c r="R52" s="8"/>
    </row>
    <row r="53" spans="1:18" x14ac:dyDescent="0.25">
      <c r="A53" s="78" t="s">
        <v>8</v>
      </c>
      <c r="B53" s="6">
        <f>+'[1]6.EXPORTACION VARIETAL'!D327/10000</f>
        <v>0.1032</v>
      </c>
      <c r="C53" s="6">
        <f>+'[1]6.EXPORTACION VARIETAL'!D339/10000</f>
        <v>0.1056</v>
      </c>
      <c r="D53" s="6">
        <f>+'[1]6.EXPORTACION VARIETAL'!D351/10000</f>
        <v>0.22220000000000001</v>
      </c>
      <c r="E53" s="6">
        <f>+'[1]6.EXPORTACION VARIETAL'!D363/10000</f>
        <v>0.1757</v>
      </c>
      <c r="F53" s="6">
        <f>+'[1]6.EXPORTACION VARIETAL'!D375/10000</f>
        <v>0.38390000000000002</v>
      </c>
      <c r="G53" s="73"/>
      <c r="H53" s="8"/>
      <c r="I53" s="2"/>
      <c r="J53" s="78" t="s">
        <v>8</v>
      </c>
      <c r="K53" s="6">
        <f>+SUM('[1]6.EXPORTACION VARIETAL'!D316:D327)/10000</f>
        <v>2.4479700000000002</v>
      </c>
      <c r="L53" s="6">
        <f>+SUM(C43:C53)+SUM(B54)</f>
        <v>2.1669999999999998</v>
      </c>
      <c r="M53" s="6">
        <f t="shared" ref="M53:O53" si="90">+SUM(D43:D53)+SUM(C54)</f>
        <v>2.8003999999999998</v>
      </c>
      <c r="N53" s="6">
        <f t="shared" si="90"/>
        <v>4.0472000000000001</v>
      </c>
      <c r="O53" s="105">
        <f t="shared" si="90"/>
        <v>6.8604999999999992</v>
      </c>
      <c r="P53" s="73"/>
      <c r="Q53" s="117"/>
      <c r="R53" s="8"/>
    </row>
    <row r="54" spans="1:18" x14ac:dyDescent="0.25">
      <c r="A54" s="78" t="s">
        <v>9</v>
      </c>
      <c r="B54" s="6">
        <f>+'[1]6.EXPORTACION VARIETAL'!D328/10000</f>
        <v>0.21060000000000001</v>
      </c>
      <c r="C54" s="6">
        <f>+'[1]6.EXPORTACION VARIETAL'!D340/10000</f>
        <v>0.13439999999999999</v>
      </c>
      <c r="D54" s="6">
        <f>+'[1]6.EXPORTACION VARIETAL'!D352/10000</f>
        <v>0.72219999999999995</v>
      </c>
      <c r="E54" s="6">
        <f>+'[1]6.EXPORTACION VARIETAL'!D364/10000</f>
        <v>0.57289999999999996</v>
      </c>
      <c r="F54" s="6">
        <f>+'[1]6.EXPORTACION VARIETAL'!D376/10000</f>
        <v>0.6653</v>
      </c>
      <c r="G54" s="73"/>
      <c r="H54" s="8"/>
      <c r="I54" s="2"/>
      <c r="J54" s="78" t="s">
        <v>9</v>
      </c>
      <c r="K54" s="6">
        <f>+SUM('[1]6.EXPORTACION VARIETAL'!D317:D328)/10000</f>
        <v>2.5175810000000003</v>
      </c>
      <c r="L54" s="6">
        <f>+SUM(C43:C54)</f>
        <v>2.0907999999999998</v>
      </c>
      <c r="M54" s="6">
        <f t="shared" ref="M54:O54" si="91">+SUM(D43:D54)</f>
        <v>3.3881999999999999</v>
      </c>
      <c r="N54" s="6">
        <f t="shared" si="91"/>
        <v>3.8978999999999999</v>
      </c>
      <c r="O54" s="105">
        <f t="shared" si="91"/>
        <v>6.9528999999999996</v>
      </c>
      <c r="P54" s="73"/>
      <c r="Q54" s="117"/>
      <c r="R54" s="8"/>
    </row>
    <row r="55" spans="1:18" ht="25.5" x14ac:dyDescent="0.25">
      <c r="A55" s="89" t="s">
        <v>13</v>
      </c>
      <c r="B55" s="90">
        <f>SUM(B43:B54)</f>
        <v>2.5175810000000003</v>
      </c>
      <c r="C55" s="90">
        <f t="shared" ref="C55:F55" si="92">SUM(C43:C54)</f>
        <v>2.0907999999999998</v>
      </c>
      <c r="D55" s="90">
        <f t="shared" si="92"/>
        <v>3.3881999999999999</v>
      </c>
      <c r="E55" s="90">
        <f t="shared" si="92"/>
        <v>3.8978999999999999</v>
      </c>
      <c r="F55" s="90">
        <f t="shared" si="92"/>
        <v>6.9528999999999996</v>
      </c>
      <c r="G55" s="91"/>
      <c r="H55" s="92"/>
      <c r="I55" s="3"/>
      <c r="J55" s="79" t="s">
        <v>14</v>
      </c>
      <c r="K55" s="82">
        <f>+AVERAGE(K43:K54)</f>
        <v>2.424919416666667</v>
      </c>
      <c r="L55" s="82">
        <f>+AVERAGE(L43:L54)</f>
        <v>2.3044913333333334</v>
      </c>
      <c r="M55" s="82">
        <f t="shared" ref="M55:P55" si="93">+AVERAGE(M43:M54)</f>
        <v>2.3429666666666669</v>
      </c>
      <c r="N55" s="82">
        <f t="shared" si="93"/>
        <v>3.8790499999999999</v>
      </c>
      <c r="O55" s="106">
        <f t="shared" si="93"/>
        <v>5.6447583333333329</v>
      </c>
      <c r="P55" s="83">
        <f t="shared" si="93"/>
        <v>8.9735493384076825</v>
      </c>
      <c r="Q55" s="118">
        <f t="shared" ref="Q55" si="94">+P55/O55-1</f>
        <v>0.58971364379183933</v>
      </c>
      <c r="R55" s="113">
        <f t="shared" ref="R55" si="95">+POWER(P55/K55,0.2)-1</f>
        <v>0.29913232435166948</v>
      </c>
    </row>
    <row r="56" spans="1:18" ht="25.5" x14ac:dyDescent="0.25">
      <c r="A56" s="93" t="s">
        <v>15</v>
      </c>
      <c r="B56" s="94">
        <f>+B55/B$163</f>
        <v>1.1561786770064798E-2</v>
      </c>
      <c r="C56" s="94">
        <f t="shared" ref="C56:F56" si="96">+C55/C$163</f>
        <v>1.0671484861476897E-2</v>
      </c>
      <c r="D56" s="94">
        <f t="shared" si="96"/>
        <v>1.7479932540110415E-2</v>
      </c>
      <c r="E56" s="94">
        <f t="shared" si="96"/>
        <v>1.8341384363027565E-2</v>
      </c>
      <c r="F56" s="94">
        <f t="shared" si="96"/>
        <v>2.6796030446093067E-2</v>
      </c>
      <c r="G56" s="95"/>
      <c r="H56" s="96"/>
      <c r="I56" s="3"/>
      <c r="J56" s="80" t="s">
        <v>15</v>
      </c>
      <c r="K56" s="84">
        <f>+K55/K$163</f>
        <v>1.1221906347583618E-2</v>
      </c>
      <c r="L56" s="84">
        <f t="shared" ref="L56:P56" si="97">+L55/L$163</f>
        <v>1.1180440068441677E-2</v>
      </c>
      <c r="M56" s="84">
        <f t="shared" si="97"/>
        <v>1.2221945799185393E-2</v>
      </c>
      <c r="N56" s="84">
        <f t="shared" si="97"/>
        <v>1.8889581414982173E-2</v>
      </c>
      <c r="O56" s="107">
        <f t="shared" si="97"/>
        <v>2.3902032334899091E-2</v>
      </c>
      <c r="P56" s="110">
        <f t="shared" si="97"/>
        <v>2.6191748070850278E-2</v>
      </c>
      <c r="Q56" s="110"/>
      <c r="R56" s="114"/>
    </row>
    <row r="57" spans="1:18" ht="26.25" thickBot="1" x14ac:dyDescent="0.3">
      <c r="A57" s="97" t="s">
        <v>12</v>
      </c>
      <c r="B57" s="98"/>
      <c r="C57" s="99">
        <f>+C55/B55-1</f>
        <v>-0.16952026568360679</v>
      </c>
      <c r="D57" s="99">
        <f t="shared" ref="D57:F57" si="98">+D55/C55-1</f>
        <v>0.62052802754926351</v>
      </c>
      <c r="E57" s="99">
        <f t="shared" si="98"/>
        <v>0.1504338586860281</v>
      </c>
      <c r="F57" s="99">
        <f t="shared" si="98"/>
        <v>0.78375535544780517</v>
      </c>
      <c r="G57" s="100"/>
      <c r="H57" s="101"/>
      <c r="I57" s="2"/>
      <c r="J57" s="81" t="s">
        <v>12</v>
      </c>
      <c r="K57" s="85"/>
      <c r="L57" s="86">
        <f>+L55/K55-1</f>
        <v>-4.966271559608193E-2</v>
      </c>
      <c r="M57" s="86">
        <f t="shared" ref="M57:O57" si="99">+M55/L55-1</f>
        <v>1.6695803007287013E-2</v>
      </c>
      <c r="N57" s="86">
        <f t="shared" si="99"/>
        <v>0.65561467654967331</v>
      </c>
      <c r="O57" s="108">
        <f t="shared" si="99"/>
        <v>0.45519091873869444</v>
      </c>
      <c r="P57" s="111">
        <f t="shared" ref="P57" si="100">+P55/O55-1</f>
        <v>0.58971364379183933</v>
      </c>
      <c r="Q57" s="87"/>
      <c r="R57" s="88"/>
    </row>
    <row r="58" spans="1:18" ht="15.75" thickBot="1" x14ac:dyDescent="0.3"/>
    <row r="59" spans="1:18" ht="15.75" thickBot="1" x14ac:dyDescent="0.3">
      <c r="A59" s="266" t="s">
        <v>54</v>
      </c>
      <c r="B59" s="267"/>
      <c r="C59" s="267"/>
      <c r="D59" s="267"/>
      <c r="E59" s="267"/>
      <c r="F59" s="267"/>
      <c r="G59" s="267"/>
      <c r="H59" s="268"/>
      <c r="I59" s="2"/>
      <c r="J59" s="266" t="s">
        <v>55</v>
      </c>
      <c r="K59" s="267"/>
      <c r="L59" s="267"/>
      <c r="M59" s="267"/>
      <c r="N59" s="267"/>
      <c r="O59" s="267"/>
      <c r="P59" s="267"/>
      <c r="Q59" s="267"/>
      <c r="R59" s="268"/>
    </row>
    <row r="60" spans="1:18" ht="38.25" x14ac:dyDescent="0.25">
      <c r="A60" s="74"/>
      <c r="B60" s="75">
        <v>2016</v>
      </c>
      <c r="C60" s="75">
        <f>+B60+1</f>
        <v>2017</v>
      </c>
      <c r="D60" s="75">
        <f t="shared" ref="D60:G60" si="101">+C60+1</f>
        <v>2018</v>
      </c>
      <c r="E60" s="75">
        <f t="shared" si="101"/>
        <v>2019</v>
      </c>
      <c r="F60" s="75">
        <f t="shared" si="101"/>
        <v>2020</v>
      </c>
      <c r="G60" s="76">
        <f t="shared" si="101"/>
        <v>2021</v>
      </c>
      <c r="H60" s="77" t="s">
        <v>16</v>
      </c>
      <c r="I60" s="2"/>
      <c r="J60" s="103"/>
      <c r="K60" s="102">
        <v>2016</v>
      </c>
      <c r="L60" s="102">
        <f>+K60+1</f>
        <v>2017</v>
      </c>
      <c r="M60" s="102">
        <f t="shared" ref="M60:P60" si="102">+L60+1</f>
        <v>2018</v>
      </c>
      <c r="N60" s="102">
        <f t="shared" si="102"/>
        <v>2019</v>
      </c>
      <c r="O60" s="104">
        <f t="shared" si="102"/>
        <v>2020</v>
      </c>
      <c r="P60" s="109">
        <f t="shared" si="102"/>
        <v>2021</v>
      </c>
      <c r="Q60" s="115" t="s">
        <v>16</v>
      </c>
      <c r="R60" s="112" t="s">
        <v>21</v>
      </c>
    </row>
    <row r="61" spans="1:18" x14ac:dyDescent="0.25">
      <c r="A61" s="78" t="s">
        <v>10</v>
      </c>
      <c r="B61" s="6">
        <f>+'[1]6.EXPORTACION VARIETAL'!E317/10000</f>
        <v>0.36461900000000003</v>
      </c>
      <c r="C61" s="6">
        <f>+'[1]6.EXPORTACION VARIETAL'!E329/10000</f>
        <v>0.29299999999999998</v>
      </c>
      <c r="D61" s="6">
        <f>+'[1]6.EXPORTACION VARIETAL'!E341/10000</f>
        <v>0.1641</v>
      </c>
      <c r="E61" s="6">
        <f>+'[1]6.EXPORTACION VARIETAL'!E353/10000</f>
        <v>0.46289999999999998</v>
      </c>
      <c r="F61" s="6">
        <f>+'[1]6.EXPORTACION VARIETAL'!E365/10000</f>
        <v>0.82930000000000004</v>
      </c>
      <c r="G61" s="73">
        <f>+'[1]6.EXPORTACION VARIETAL'!E377/10000</f>
        <v>0.86960000000000004</v>
      </c>
      <c r="H61" s="7">
        <f>+G61/F61-1</f>
        <v>4.8595200771735181E-2</v>
      </c>
      <c r="I61" s="2"/>
      <c r="J61" s="78" t="s">
        <v>10</v>
      </c>
      <c r="K61" s="6">
        <f>+SUM('[1]6.EXPORTACION VARIETAL'!E306:E317)/10000</f>
        <v>4.4661850000000003</v>
      </c>
      <c r="L61" s="6">
        <f>+SUM(C61)+SUM(B62:B72)</f>
        <v>3.9136039999999994</v>
      </c>
      <c r="M61" s="6">
        <f t="shared" ref="M61:P61" si="103">+SUM(D61)+SUM(C62:C72)</f>
        <v>2.85</v>
      </c>
      <c r="N61" s="6">
        <f t="shared" si="103"/>
        <v>4.0251000000000001</v>
      </c>
      <c r="O61" s="105">
        <f t="shared" si="103"/>
        <v>6.5857000000000001</v>
      </c>
      <c r="P61" s="73">
        <f t="shared" si="103"/>
        <v>8.4357000000000006</v>
      </c>
      <c r="Q61" s="116">
        <f>+P61/O61-1</f>
        <v>0.28091167225959279</v>
      </c>
      <c r="R61" s="7">
        <f>+POWER(P61/K61,0.2)-1</f>
        <v>0.13563007003453853</v>
      </c>
    </row>
    <row r="62" spans="1:18" x14ac:dyDescent="0.25">
      <c r="A62" s="78" t="s">
        <v>11</v>
      </c>
      <c r="B62" s="6">
        <f>+'[1]6.EXPORTACION VARIETAL'!E318/10000</f>
        <v>0.47260799999999997</v>
      </c>
      <c r="C62" s="6">
        <f>+'[1]6.EXPORTACION VARIETAL'!E330/10000</f>
        <v>0.35610000000000003</v>
      </c>
      <c r="D62" s="6">
        <f>+'[1]6.EXPORTACION VARIETAL'!E342/10000</f>
        <v>0.2271</v>
      </c>
      <c r="E62" s="6">
        <f>+'[1]6.EXPORTACION VARIETAL'!E354/10000</f>
        <v>0.57410000000000005</v>
      </c>
      <c r="F62" s="6">
        <f>+'[1]6.EXPORTACION VARIETAL'!E366/10000</f>
        <v>0.41610000000000003</v>
      </c>
      <c r="G62" s="73">
        <f>+'[1]6.EXPORTACION VARIETAL'!E378/10000</f>
        <v>0.39460000000000001</v>
      </c>
      <c r="H62" s="7">
        <f t="shared" ref="H62:H64" si="104">+G62/F62-1</f>
        <v>-5.1670271569334347E-2</v>
      </c>
      <c r="I62" s="2"/>
      <c r="J62" s="78" t="s">
        <v>11</v>
      </c>
      <c r="K62" s="6">
        <f>+SUM('[1]6.EXPORTACION VARIETAL'!E307:E318)/10000</f>
        <v>4.5836930000000011</v>
      </c>
      <c r="L62" s="6">
        <f>+SUM(C61:C62)+SUM(B63:B72)</f>
        <v>3.7970959999999998</v>
      </c>
      <c r="M62" s="6">
        <f t="shared" ref="M62:P62" si="105">+SUM(D61:D62)+SUM(C63:C72)</f>
        <v>2.7210000000000001</v>
      </c>
      <c r="N62" s="6">
        <f t="shared" si="105"/>
        <v>4.3720999999999997</v>
      </c>
      <c r="O62" s="105">
        <f t="shared" si="105"/>
        <v>6.4277000000000006</v>
      </c>
      <c r="P62" s="73">
        <f t="shared" si="105"/>
        <v>8.414200000000001</v>
      </c>
      <c r="Q62" s="116">
        <f t="shared" ref="Q62:Q64" si="106">+P62/O62-1</f>
        <v>0.30905300496289501</v>
      </c>
      <c r="R62" s="7">
        <f t="shared" ref="R62:R64" si="107">+POWER(P62/K62,0.2)-1</f>
        <v>0.12917033917693854</v>
      </c>
    </row>
    <row r="63" spans="1:18" x14ac:dyDescent="0.25">
      <c r="A63" s="78" t="s">
        <v>0</v>
      </c>
      <c r="B63" s="6">
        <f>+'[1]6.EXPORTACION VARIETAL'!E319/10000</f>
        <v>0.39641500000000002</v>
      </c>
      <c r="C63" s="6">
        <f>+'[1]6.EXPORTACION VARIETAL'!E331/10000</f>
        <v>0.18779999999999999</v>
      </c>
      <c r="D63" s="6">
        <f>+'[1]6.EXPORTACION VARIETAL'!E343/10000</f>
        <v>0.1638</v>
      </c>
      <c r="E63" s="6">
        <f>+'[1]6.EXPORTACION VARIETAL'!E355/10000</f>
        <v>0.4017</v>
      </c>
      <c r="F63" s="6">
        <f>+'[1]6.EXPORTACION VARIETAL'!E367/10000</f>
        <v>0.67569999999999997</v>
      </c>
      <c r="G63" s="73">
        <f>+'[1]6.EXPORTACION VARIETAL'!E379/10000</f>
        <v>0.66759999999999997</v>
      </c>
      <c r="H63" s="7">
        <f t="shared" si="104"/>
        <v>-1.1987568447535901E-2</v>
      </c>
      <c r="I63" s="2"/>
      <c r="J63" s="78" t="s">
        <v>0</v>
      </c>
      <c r="K63" s="6">
        <f>+SUM('[1]6.EXPORTACION VARIETAL'!E308:E319)/10000</f>
        <v>4.612108000000001</v>
      </c>
      <c r="L63" s="6">
        <f>+SUM(C61:C63)+SUM(B64:B72)</f>
        <v>3.5884809999999998</v>
      </c>
      <c r="M63" s="6">
        <f t="shared" ref="M63:P63" si="108">+SUM(D61:D63)+SUM(C64:C72)</f>
        <v>2.6970000000000001</v>
      </c>
      <c r="N63" s="6">
        <f t="shared" si="108"/>
        <v>4.6100000000000003</v>
      </c>
      <c r="O63" s="105">
        <f t="shared" si="108"/>
        <v>6.7017000000000007</v>
      </c>
      <c r="P63" s="73">
        <f t="shared" si="108"/>
        <v>8.4060999999999986</v>
      </c>
      <c r="Q63" s="116">
        <f t="shared" si="106"/>
        <v>0.25432352985063456</v>
      </c>
      <c r="R63" s="7">
        <f t="shared" si="107"/>
        <v>0.1275583274214398</v>
      </c>
    </row>
    <row r="64" spans="1:18" x14ac:dyDescent="0.25">
      <c r="A64" s="78" t="s">
        <v>1</v>
      </c>
      <c r="B64" s="6">
        <f>+'[1]6.EXPORTACION VARIETAL'!E320/10000</f>
        <v>0.35247399999999995</v>
      </c>
      <c r="C64" s="6">
        <f>+'[1]6.EXPORTACION VARIETAL'!E332/10000</f>
        <v>0.23499999999999999</v>
      </c>
      <c r="D64" s="6">
        <f>+'[1]6.EXPORTACION VARIETAL'!E344/10000</f>
        <v>0.19800000000000001</v>
      </c>
      <c r="E64" s="6">
        <f>+'[1]6.EXPORTACION VARIETAL'!E356/10000</f>
        <v>0.77380000000000004</v>
      </c>
      <c r="F64" s="6">
        <f>+'[1]6.EXPORTACION VARIETAL'!E368/10000</f>
        <v>0.81779999999999997</v>
      </c>
      <c r="G64" s="73">
        <f>+'[1]6.EXPORTACION VARIETAL'!E380/10000</f>
        <v>0.76570000000000005</v>
      </c>
      <c r="H64" s="7">
        <f t="shared" si="104"/>
        <v>-6.3707507948153497E-2</v>
      </c>
      <c r="I64" s="2"/>
      <c r="J64" s="78" t="s">
        <v>1</v>
      </c>
      <c r="K64" s="6">
        <f>+SUM('[1]6.EXPORTACION VARIETAL'!E309:E320)/10000</f>
        <v>4.435582000000001</v>
      </c>
      <c r="L64" s="6">
        <f>+SUM(C61:C64)+SUM(B65:B72)</f>
        <v>3.4710069999999997</v>
      </c>
      <c r="M64" s="6">
        <f t="shared" ref="M64:P64" si="109">+SUM(D61:D64)+SUM(C65:C72)</f>
        <v>2.6599999999999997</v>
      </c>
      <c r="N64" s="6">
        <f t="shared" si="109"/>
        <v>5.1858000000000004</v>
      </c>
      <c r="O64" s="105">
        <f t="shared" si="109"/>
        <v>6.7457000000000003</v>
      </c>
      <c r="P64" s="73">
        <f t="shared" si="109"/>
        <v>8.3539999999999992</v>
      </c>
      <c r="Q64" s="116">
        <f t="shared" si="106"/>
        <v>0.23841854811213059</v>
      </c>
      <c r="R64" s="7">
        <f t="shared" si="107"/>
        <v>0.13498147136591232</v>
      </c>
    </row>
    <row r="65" spans="1:18" x14ac:dyDescent="0.25">
      <c r="A65" s="78" t="s">
        <v>2</v>
      </c>
      <c r="B65" s="6">
        <f>+'[1]6.EXPORTACION VARIETAL'!E321/10000</f>
        <v>0.37041199999999996</v>
      </c>
      <c r="C65" s="6">
        <f>+'[1]6.EXPORTACION VARIETAL'!E333/10000</f>
        <v>0.1804</v>
      </c>
      <c r="D65" s="6">
        <f>+'[1]6.EXPORTACION VARIETAL'!E345/10000</f>
        <v>0.18129999999999999</v>
      </c>
      <c r="E65" s="6">
        <f>+'[1]6.EXPORTACION VARIETAL'!E357/10000</f>
        <v>0.62549999999999994</v>
      </c>
      <c r="F65" s="6">
        <f>+'[1]6.EXPORTACION VARIETAL'!E369/10000</f>
        <v>1.0846</v>
      </c>
      <c r="G65" s="73">
        <f>+'[1]6.EXPORTACION VARIETAL'!E381/10000</f>
        <v>0.4325</v>
      </c>
      <c r="H65" s="7">
        <f t="shared" ref="H65:H66" si="110">+G65/F65-1</f>
        <v>-0.60123547851742576</v>
      </c>
      <c r="I65" s="2"/>
      <c r="J65" s="78" t="s">
        <v>2</v>
      </c>
      <c r="K65" s="6">
        <f>+SUM('[1]6.EXPORTACION VARIETAL'!E310:E321)/10000</f>
        <v>4.5683500000000015</v>
      </c>
      <c r="L65" s="6">
        <f>+SUM(C61:C65)+SUM(B66:B72)</f>
        <v>3.2809949999999999</v>
      </c>
      <c r="M65" s="6">
        <f t="shared" ref="M65:O65" si="111">+SUM(D61:D65)+SUM(C66:C72)</f>
        <v>2.6608999999999998</v>
      </c>
      <c r="N65" s="6">
        <f t="shared" si="111"/>
        <v>5.6300000000000008</v>
      </c>
      <c r="O65" s="105">
        <f t="shared" si="111"/>
        <v>7.2048000000000005</v>
      </c>
      <c r="P65" s="73">
        <f t="shared" ref="P65:P66" si="112">+SUM(G62:G65)+SUM(F66:F73)</f>
        <v>15.227700000000002</v>
      </c>
      <c r="Q65" s="116">
        <f t="shared" ref="Q65:Q66" si="113">+P65/O65-1</f>
        <v>1.1135493004663557</v>
      </c>
      <c r="R65" s="7">
        <f t="shared" ref="R65:R66" si="114">+POWER(P65/K65,0.2)-1</f>
        <v>0.27225740857683678</v>
      </c>
    </row>
    <row r="66" spans="1:18" x14ac:dyDescent="0.25">
      <c r="A66" s="78" t="s">
        <v>3</v>
      </c>
      <c r="B66" s="6">
        <f>+'[1]6.EXPORTACION VARIETAL'!E322/10000</f>
        <v>0.32368600000000003</v>
      </c>
      <c r="C66" s="6">
        <f>+'[1]6.EXPORTACION VARIETAL'!E334/10000</f>
        <v>0.24809999999999999</v>
      </c>
      <c r="D66" s="6">
        <f>+'[1]6.EXPORTACION VARIETAL'!E346/10000</f>
        <v>0.1804</v>
      </c>
      <c r="E66" s="6">
        <f>+'[1]6.EXPORTACION VARIETAL'!E358/10000</f>
        <v>0.25219999999999998</v>
      </c>
      <c r="F66" s="6">
        <f>+'[1]6.EXPORTACION VARIETAL'!E370/10000</f>
        <v>0.34789999999999999</v>
      </c>
      <c r="G66" s="73">
        <f>+'[1]6.EXPORTACION VARIETAL'!E382/10000</f>
        <v>0.49559999999999998</v>
      </c>
      <c r="H66" s="7">
        <f t="shared" si="110"/>
        <v>0.42454728370221329</v>
      </c>
      <c r="I66" s="2"/>
      <c r="J66" s="78" t="s">
        <v>3</v>
      </c>
      <c r="K66" s="6">
        <f>+SUM('[1]6.EXPORTACION VARIETAL'!E311:E322)/10000</f>
        <v>4.2809650000000019</v>
      </c>
      <c r="L66" s="6">
        <f>+SUM(C61:C66)+SUM(B67:B72)</f>
        <v>3.2054090000000004</v>
      </c>
      <c r="M66" s="6">
        <f t="shared" ref="M66:O66" si="115">+SUM(D61:D66)+SUM(C67:C72)</f>
        <v>2.5931999999999999</v>
      </c>
      <c r="N66" s="6">
        <f t="shared" si="115"/>
        <v>5.7018000000000004</v>
      </c>
      <c r="O66" s="105">
        <f t="shared" si="115"/>
        <v>7.3005000000000004</v>
      </c>
      <c r="P66" s="73">
        <f t="shared" si="112"/>
        <v>15.013155332883708</v>
      </c>
      <c r="Q66" s="116">
        <f t="shared" si="113"/>
        <v>1.0564557678081923</v>
      </c>
      <c r="R66" s="7">
        <f t="shared" si="114"/>
        <v>0.28524540593306513</v>
      </c>
    </row>
    <row r="67" spans="1:18" x14ac:dyDescent="0.25">
      <c r="A67" s="78" t="s">
        <v>4</v>
      </c>
      <c r="B67" s="6">
        <f>+'[1]6.EXPORTACION VARIETAL'!E323/10000</f>
        <v>0.31797600000000004</v>
      </c>
      <c r="C67" s="6">
        <f>+'[1]6.EXPORTACION VARIETAL'!E335/10000</f>
        <v>0.30459999999999998</v>
      </c>
      <c r="D67" s="6">
        <f>+'[1]6.EXPORTACION VARIETAL'!E347/10000</f>
        <v>0.57210000000000005</v>
      </c>
      <c r="E67" s="6">
        <f>+'[1]6.EXPORTACION VARIETAL'!E359/10000</f>
        <v>0.5474</v>
      </c>
      <c r="F67" s="6">
        <f>+'[1]6.EXPORTACION VARIETAL'!E371/10000</f>
        <v>0.307</v>
      </c>
      <c r="G67" s="73"/>
      <c r="H67" s="8"/>
      <c r="I67" s="2"/>
      <c r="J67" s="78" t="s">
        <v>4</v>
      </c>
      <c r="K67" s="6">
        <f>+SUM('[1]6.EXPORTACION VARIETAL'!E312:E323)/10000</f>
        <v>4.084284000000002</v>
      </c>
      <c r="L67" s="6">
        <f>+SUM(C61:C67)+SUM(B68:B72)</f>
        <v>3.1920330000000003</v>
      </c>
      <c r="M67" s="6">
        <f t="shared" ref="M67:O67" si="116">+SUM(D61:D67)+SUM(C68:C72)</f>
        <v>2.8607</v>
      </c>
      <c r="N67" s="6">
        <f t="shared" si="116"/>
        <v>5.6771000000000011</v>
      </c>
      <c r="O67" s="105">
        <f t="shared" si="116"/>
        <v>7.0601000000000003</v>
      </c>
      <c r="P67" s="73"/>
      <c r="Q67" s="117"/>
      <c r="R67" s="8"/>
    </row>
    <row r="68" spans="1:18" x14ac:dyDescent="0.25">
      <c r="A68" s="78" t="s">
        <v>5</v>
      </c>
      <c r="B68" s="6">
        <f>+'[1]6.EXPORTACION VARIETAL'!E324/10000</f>
        <v>0.34420500000000004</v>
      </c>
      <c r="C68" s="6">
        <f>+'[1]6.EXPORTACION VARIETAL'!E336/10000</f>
        <v>0.28179999999999999</v>
      </c>
      <c r="D68" s="6">
        <f>+'[1]6.EXPORTACION VARIETAL'!E348/10000</f>
        <v>0.6643</v>
      </c>
      <c r="E68" s="6">
        <f>+'[1]6.EXPORTACION VARIETAL'!E360/10000</f>
        <v>0.29549999999999998</v>
      </c>
      <c r="F68" s="6">
        <f>+'[1]6.EXPORTACION VARIETAL'!E372/10000</f>
        <v>1.216</v>
      </c>
      <c r="G68" s="73"/>
      <c r="H68" s="8"/>
      <c r="I68" s="2"/>
      <c r="J68" s="78" t="s">
        <v>5</v>
      </c>
      <c r="K68" s="6">
        <f>+SUM('[1]6.EXPORTACION VARIETAL'!E313:E324)/10000</f>
        <v>4.1320810000000012</v>
      </c>
      <c r="L68" s="6">
        <f>+SUM(C61:C68)+SUM(B69:B72)</f>
        <v>3.1296279999999999</v>
      </c>
      <c r="M68" s="6">
        <f t="shared" ref="M68:O68" si="117">+SUM(D61:D68)+SUM(C69:C72)</f>
        <v>3.2431999999999999</v>
      </c>
      <c r="N68" s="6">
        <f t="shared" si="117"/>
        <v>5.3083000000000009</v>
      </c>
      <c r="O68" s="105">
        <f t="shared" si="117"/>
        <v>7.9806000000000008</v>
      </c>
      <c r="P68" s="73"/>
      <c r="Q68" s="117"/>
      <c r="R68" s="8"/>
    </row>
    <row r="69" spans="1:18" x14ac:dyDescent="0.25">
      <c r="A69" s="78" t="s">
        <v>6</v>
      </c>
      <c r="B69" s="6">
        <f>+'[1]6.EXPORTACION VARIETAL'!E325/10000</f>
        <v>0.33649299999999999</v>
      </c>
      <c r="C69" s="6">
        <f>+'[1]6.EXPORTACION VARIETAL'!E337/10000</f>
        <v>0.12809999999999999</v>
      </c>
      <c r="D69" s="6">
        <f>+'[1]6.EXPORTACION VARIETAL'!E349/10000</f>
        <v>0.2034</v>
      </c>
      <c r="E69" s="6">
        <f>+'[1]6.EXPORTACION VARIETAL'!E361/10000</f>
        <v>0.22739999999999999</v>
      </c>
      <c r="F69" s="6">
        <f>+'[1]6.EXPORTACION VARIETAL'!E373/10000</f>
        <v>0.43959999999999999</v>
      </c>
      <c r="G69" s="73"/>
      <c r="H69" s="8"/>
      <c r="I69" s="2"/>
      <c r="J69" s="78" t="s">
        <v>6</v>
      </c>
      <c r="K69" s="6">
        <f>+SUM('[1]6.EXPORTACION VARIETAL'!E314:E325)/10000</f>
        <v>4.0751070000000018</v>
      </c>
      <c r="L69" s="6">
        <f>+SUM(C61:C69)+SUM(B70:B72)</f>
        <v>2.9212349999999994</v>
      </c>
      <c r="M69" s="6">
        <f t="shared" ref="M69:O69" si="118">+SUM(D61:D69)+SUM(C70:C72)</f>
        <v>3.3185000000000002</v>
      </c>
      <c r="N69" s="6">
        <f t="shared" si="118"/>
        <v>5.3323000000000009</v>
      </c>
      <c r="O69" s="105">
        <f t="shared" si="118"/>
        <v>8.1928000000000001</v>
      </c>
      <c r="P69" s="73"/>
      <c r="Q69" s="117"/>
      <c r="R69" s="8"/>
    </row>
    <row r="70" spans="1:18" x14ac:dyDescent="0.25">
      <c r="A70" s="78" t="s">
        <v>7</v>
      </c>
      <c r="B70" s="6">
        <f>+'[1]6.EXPORTACION VARIETAL'!E326/10000</f>
        <v>0.315635</v>
      </c>
      <c r="C70" s="6">
        <f>+'[1]6.EXPORTACION VARIETAL'!E338/10000</f>
        <v>0.19109999999999999</v>
      </c>
      <c r="D70" s="6">
        <f>+'[1]6.EXPORTACION VARIETAL'!E350/10000</f>
        <v>0.19839999999999999</v>
      </c>
      <c r="E70" s="6">
        <f>+'[1]6.EXPORTACION VARIETAL'!E362/10000</f>
        <v>0.52239999999999998</v>
      </c>
      <c r="F70" s="6">
        <f>+'[1]6.EXPORTACION VARIETAL'!E374/10000</f>
        <v>0.7218</v>
      </c>
      <c r="G70" s="73"/>
      <c r="H70" s="8"/>
      <c r="I70" s="2"/>
      <c r="J70" s="78" t="s">
        <v>7</v>
      </c>
      <c r="K70" s="6">
        <f>+SUM('[1]6.EXPORTACION VARIETAL'!E315:E326)/10000</f>
        <v>4.0801650000000018</v>
      </c>
      <c r="L70" s="6">
        <f>+SUM(C61:C70)+SUM(B71:B72)</f>
        <v>2.7966999999999995</v>
      </c>
      <c r="M70" s="6">
        <f t="shared" ref="M70:O70" si="119">+SUM(D61:D70)+SUM(C71:C72)</f>
        <v>3.3258000000000001</v>
      </c>
      <c r="N70" s="6">
        <f t="shared" si="119"/>
        <v>5.6563000000000008</v>
      </c>
      <c r="O70" s="105">
        <f t="shared" si="119"/>
        <v>8.3922000000000008</v>
      </c>
      <c r="P70" s="73"/>
      <c r="Q70" s="117"/>
      <c r="R70" s="8"/>
    </row>
    <row r="71" spans="1:18" x14ac:dyDescent="0.25">
      <c r="A71" s="78" t="s">
        <v>8</v>
      </c>
      <c r="B71" s="6">
        <f>+'[1]6.EXPORTACION VARIETAL'!E327/10000</f>
        <v>0.15359999999999999</v>
      </c>
      <c r="C71" s="6">
        <f>+'[1]6.EXPORTACION VARIETAL'!E339/10000</f>
        <v>0.30309999999999998</v>
      </c>
      <c r="D71" s="6">
        <f>+'[1]6.EXPORTACION VARIETAL'!E351/10000</f>
        <v>0.38009999999999999</v>
      </c>
      <c r="E71" s="6">
        <f>+'[1]6.EXPORTACION VARIETAL'!E363/10000</f>
        <v>0.35549999999999998</v>
      </c>
      <c r="F71" s="6">
        <f>+'[1]6.EXPORTACION VARIETAL'!E375/10000</f>
        <v>0.93689999999999996</v>
      </c>
      <c r="G71" s="73"/>
      <c r="H71" s="8"/>
      <c r="I71" s="2"/>
      <c r="J71" s="78" t="s">
        <v>8</v>
      </c>
      <c r="K71" s="6">
        <f>+SUM('[1]6.EXPORTACION VARIETAL'!E316:E327)/10000</f>
        <v>3.9755010000000008</v>
      </c>
      <c r="L71" s="6">
        <f>+SUM(C61:C71)+SUM(B72)</f>
        <v>2.9461999999999997</v>
      </c>
      <c r="M71" s="6">
        <f t="shared" ref="M71:O71" si="120">+SUM(D61:D71)+SUM(C72)</f>
        <v>3.4028</v>
      </c>
      <c r="N71" s="6">
        <f t="shared" si="120"/>
        <v>5.6317000000000013</v>
      </c>
      <c r="O71" s="105">
        <f t="shared" si="120"/>
        <v>8.9735999999999994</v>
      </c>
      <c r="P71" s="73"/>
      <c r="Q71" s="117"/>
      <c r="R71" s="8"/>
    </row>
    <row r="72" spans="1:18" x14ac:dyDescent="0.25">
      <c r="A72" s="78" t="s">
        <v>9</v>
      </c>
      <c r="B72" s="6">
        <f>+'[1]6.EXPORTACION VARIETAL'!E328/10000</f>
        <v>0.23710000000000001</v>
      </c>
      <c r="C72" s="6">
        <f>+'[1]6.EXPORTACION VARIETAL'!E340/10000</f>
        <v>0.26979999999999998</v>
      </c>
      <c r="D72" s="6">
        <f>+'[1]6.EXPORTACION VARIETAL'!E352/10000</f>
        <v>0.59330000000000005</v>
      </c>
      <c r="E72" s="6">
        <f>+'[1]6.EXPORTACION VARIETAL'!E364/10000</f>
        <v>1.1809000000000001</v>
      </c>
      <c r="F72" s="6">
        <f>+'[1]6.EXPORTACION VARIETAL'!E376/10000</f>
        <v>0.60270000000000001</v>
      </c>
      <c r="G72" s="73"/>
      <c r="H72" s="8"/>
      <c r="I72" s="2"/>
      <c r="J72" s="78" t="s">
        <v>9</v>
      </c>
      <c r="K72" s="6">
        <f>+SUM('[1]6.EXPORTACION VARIETAL'!E317:E328)/10000</f>
        <v>3.9852229999999995</v>
      </c>
      <c r="L72" s="6">
        <f>+SUM(C61:C72)</f>
        <v>2.9788999999999999</v>
      </c>
      <c r="M72" s="6">
        <f t="shared" ref="M72:O72" si="121">+SUM(D61:D72)</f>
        <v>3.7263000000000002</v>
      </c>
      <c r="N72" s="6">
        <f t="shared" si="121"/>
        <v>6.2193000000000014</v>
      </c>
      <c r="O72" s="105">
        <f t="shared" si="121"/>
        <v>8.3954000000000004</v>
      </c>
      <c r="P72" s="73"/>
      <c r="Q72" s="117"/>
      <c r="R72" s="8"/>
    </row>
    <row r="73" spans="1:18" ht="25.5" x14ac:dyDescent="0.25">
      <c r="A73" s="89" t="s">
        <v>13</v>
      </c>
      <c r="B73" s="90">
        <f>SUM(B61:B72)</f>
        <v>3.9852229999999995</v>
      </c>
      <c r="C73" s="90">
        <f t="shared" ref="C73:F73" si="122">SUM(C61:C72)</f>
        <v>2.9788999999999999</v>
      </c>
      <c r="D73" s="90">
        <f t="shared" si="122"/>
        <v>3.7263000000000002</v>
      </c>
      <c r="E73" s="90">
        <f t="shared" si="122"/>
        <v>6.2193000000000014</v>
      </c>
      <c r="F73" s="90">
        <f t="shared" si="122"/>
        <v>8.3954000000000004</v>
      </c>
      <c r="G73" s="91"/>
      <c r="H73" s="92"/>
      <c r="I73" s="3"/>
      <c r="J73" s="79" t="s">
        <v>14</v>
      </c>
      <c r="K73" s="82">
        <f t="shared" ref="K73" si="123">+AVERAGE(K61:K72)</f>
        <v>4.2732703333333344</v>
      </c>
      <c r="L73" s="82">
        <f>+AVERAGE(L61:L72)</f>
        <v>3.2684406666666668</v>
      </c>
      <c r="M73" s="82">
        <f t="shared" ref="M73:P73" si="124">+AVERAGE(M61:M72)</f>
        <v>3.0049500000000005</v>
      </c>
      <c r="N73" s="82">
        <f t="shared" si="124"/>
        <v>5.2791500000000013</v>
      </c>
      <c r="O73" s="106">
        <f t="shared" si="124"/>
        <v>7.4967333333333341</v>
      </c>
      <c r="P73" s="83">
        <f t="shared" si="124"/>
        <v>10.641809222147284</v>
      </c>
      <c r="Q73" s="118">
        <f t="shared" ref="Q73" si="125">+P73/O73-1</f>
        <v>0.41952617879973708</v>
      </c>
      <c r="R73" s="113">
        <f t="shared" ref="R73" si="126">+POWER(P73/K73,0.2)-1</f>
        <v>0.20019280869714362</v>
      </c>
    </row>
    <row r="74" spans="1:18" ht="25.5" x14ac:dyDescent="0.25">
      <c r="A74" s="93" t="s">
        <v>15</v>
      </c>
      <c r="B74" s="94">
        <f>+B73/B$163</f>
        <v>1.8301813747862702E-2</v>
      </c>
      <c r="C74" s="94">
        <f t="shared" ref="C74" si="127">+C73/C$163</f>
        <v>1.5204364957840794E-2</v>
      </c>
      <c r="D74" s="94">
        <f t="shared" ref="D74" si="128">+D73/D$163</f>
        <v>1.9224211269763723E-2</v>
      </c>
      <c r="E74" s="94">
        <f t="shared" ref="E74" si="129">+E73/E$163</f>
        <v>2.9264622429764069E-2</v>
      </c>
      <c r="F74" s="94">
        <f t="shared" ref="F74" si="130">+F73/F$163</f>
        <v>3.2355332883707483E-2</v>
      </c>
      <c r="G74" s="95"/>
      <c r="H74" s="96"/>
      <c r="I74" s="3"/>
      <c r="J74" s="80" t="s">
        <v>15</v>
      </c>
      <c r="K74" s="84">
        <f>+K73/K$163</f>
        <v>1.9775601262862902E-2</v>
      </c>
      <c r="L74" s="84">
        <f t="shared" ref="L74" si="131">+L73/L$163</f>
        <v>1.5857124070007739E-2</v>
      </c>
      <c r="M74" s="84">
        <f t="shared" ref="M74" si="132">+M73/M$163</f>
        <v>1.5675142353396187E-2</v>
      </c>
      <c r="N74" s="84">
        <f t="shared" ref="N74" si="133">+N73/N$163</f>
        <v>2.5707565957361511E-2</v>
      </c>
      <c r="O74" s="107">
        <f t="shared" ref="O74:P74" si="134">+O73/O$163</f>
        <v>3.1743991851930338E-2</v>
      </c>
      <c r="P74" s="110">
        <f t="shared" si="134"/>
        <v>3.1061018962870248E-2</v>
      </c>
      <c r="Q74" s="110"/>
      <c r="R74" s="114"/>
    </row>
    <row r="75" spans="1:18" ht="26.25" thickBot="1" x14ac:dyDescent="0.3">
      <c r="A75" s="97" t="s">
        <v>12</v>
      </c>
      <c r="B75" s="98"/>
      <c r="C75" s="99">
        <f>+C73/B73-1</f>
        <v>-0.25251359836074416</v>
      </c>
      <c r="D75" s="99">
        <f t="shared" ref="D75:F75" si="135">+D73/C73-1</f>
        <v>0.25089798247675321</v>
      </c>
      <c r="E75" s="99">
        <f t="shared" si="135"/>
        <v>0.66902825859431636</v>
      </c>
      <c r="F75" s="99">
        <f t="shared" si="135"/>
        <v>0.3498946826813305</v>
      </c>
      <c r="G75" s="100"/>
      <c r="H75" s="101"/>
      <c r="I75" s="2"/>
      <c r="J75" s="81" t="s">
        <v>12</v>
      </c>
      <c r="K75" s="85"/>
      <c r="L75" s="86">
        <f>+L73/K73-1</f>
        <v>-0.23514301419888339</v>
      </c>
      <c r="M75" s="86">
        <f t="shared" ref="M75:O75" si="136">+M73/L73-1</f>
        <v>-8.0616628398332946E-2</v>
      </c>
      <c r="N75" s="86">
        <f t="shared" si="136"/>
        <v>0.75681791710344615</v>
      </c>
      <c r="O75" s="108">
        <f t="shared" si="136"/>
        <v>0.42006446744898929</v>
      </c>
      <c r="P75" s="111">
        <f t="shared" ref="P75" si="137">+P73/O73-1</f>
        <v>0.41952617879973708</v>
      </c>
      <c r="Q75" s="87"/>
      <c r="R75" s="88"/>
    </row>
    <row r="76" spans="1:18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spans="1:18" ht="15.75" thickBot="1" x14ac:dyDescent="0.3">
      <c r="A77" s="266" t="s">
        <v>56</v>
      </c>
      <c r="B77" s="267"/>
      <c r="C77" s="267"/>
      <c r="D77" s="267"/>
      <c r="E77" s="267"/>
      <c r="F77" s="267"/>
      <c r="G77" s="267"/>
      <c r="H77" s="268"/>
      <c r="I77" s="2"/>
      <c r="J77" s="266" t="s">
        <v>57</v>
      </c>
      <c r="K77" s="267"/>
      <c r="L77" s="267"/>
      <c r="M77" s="267"/>
      <c r="N77" s="267"/>
      <c r="O77" s="267"/>
      <c r="P77" s="267"/>
      <c r="Q77" s="267"/>
      <c r="R77" s="268"/>
    </row>
    <row r="78" spans="1:18" ht="38.25" x14ac:dyDescent="0.25">
      <c r="A78" s="74"/>
      <c r="B78" s="75">
        <v>2016</v>
      </c>
      <c r="C78" s="75">
        <f>+B78+1</f>
        <v>2017</v>
      </c>
      <c r="D78" s="75">
        <f t="shared" ref="D78:G78" si="138">+C78+1</f>
        <v>2018</v>
      </c>
      <c r="E78" s="75">
        <f t="shared" si="138"/>
        <v>2019</v>
      </c>
      <c r="F78" s="75">
        <f t="shared" si="138"/>
        <v>2020</v>
      </c>
      <c r="G78" s="76">
        <f t="shared" si="138"/>
        <v>2021</v>
      </c>
      <c r="H78" s="77" t="s">
        <v>16</v>
      </c>
      <c r="I78" s="2"/>
      <c r="J78" s="103"/>
      <c r="K78" s="102">
        <v>2016</v>
      </c>
      <c r="L78" s="102">
        <f>+K78+1</f>
        <v>2017</v>
      </c>
      <c r="M78" s="102">
        <f t="shared" ref="M78:P78" si="139">+L78+1</f>
        <v>2018</v>
      </c>
      <c r="N78" s="102">
        <f t="shared" si="139"/>
        <v>2019</v>
      </c>
      <c r="O78" s="104">
        <f t="shared" si="139"/>
        <v>2020</v>
      </c>
      <c r="P78" s="109">
        <f t="shared" si="139"/>
        <v>2021</v>
      </c>
      <c r="Q78" s="115" t="s">
        <v>16</v>
      </c>
      <c r="R78" s="112" t="s">
        <v>21</v>
      </c>
    </row>
    <row r="79" spans="1:18" x14ac:dyDescent="0.25">
      <c r="A79" s="78" t="s">
        <v>10</v>
      </c>
      <c r="B79" s="6">
        <f>+'[1]6.EXPORTACION VARIETAL'!F317/10000</f>
        <v>0.217719</v>
      </c>
      <c r="C79" s="6">
        <f>+'[1]6.EXPORTACION VARIETAL'!F329/10000</f>
        <v>0.2843</v>
      </c>
      <c r="D79" s="6">
        <f>+'[1]6.EXPORTACION VARIETAL'!F341/10000</f>
        <v>0.16969999999999999</v>
      </c>
      <c r="E79" s="6">
        <f>+'[1]6.EXPORTACION VARIETAL'!F353/10000</f>
        <v>0.21679999999999999</v>
      </c>
      <c r="F79" s="6">
        <f>+'[1]6.EXPORTACION VARIETAL'!F365/10000</f>
        <v>0.24809999999999999</v>
      </c>
      <c r="G79" s="73">
        <f>+'[1]6.EXPORTACION VARIETAL'!F377/10000</f>
        <v>0.2172</v>
      </c>
      <c r="H79" s="7">
        <f>+G79/F79-1</f>
        <v>-0.12454655380894797</v>
      </c>
      <c r="I79" s="2"/>
      <c r="J79" s="78" t="s">
        <v>10</v>
      </c>
      <c r="K79" s="6">
        <f>+SUM('[1]6.EXPORTACION VARIETAL'!F306:F317)/10000</f>
        <v>3.8694319999999998</v>
      </c>
      <c r="L79" s="6">
        <f>+SUM(C79)+SUM(B80:B90)</f>
        <v>3.7664409999999999</v>
      </c>
      <c r="M79" s="6">
        <f t="shared" ref="M79:P79" si="140">+SUM(D79)+SUM(C80:C90)</f>
        <v>3.4178000000000002</v>
      </c>
      <c r="N79" s="6">
        <f t="shared" si="140"/>
        <v>3.5640000000000001</v>
      </c>
      <c r="O79" s="105">
        <f t="shared" si="140"/>
        <v>3.3391000000000002</v>
      </c>
      <c r="P79" s="73">
        <f t="shared" si="140"/>
        <v>3.4744999999999999</v>
      </c>
      <c r="Q79" s="116">
        <f>+P79/O79-1</f>
        <v>4.0549848761642249E-2</v>
      </c>
      <c r="R79" s="7">
        <f>+POWER(P79/K79,0.2)-1</f>
        <v>-2.1301282041356062E-2</v>
      </c>
    </row>
    <row r="80" spans="1:18" x14ac:dyDescent="0.25">
      <c r="A80" s="78" t="s">
        <v>11</v>
      </c>
      <c r="B80" s="6">
        <f>+'[1]6.EXPORTACION VARIETAL'!F318/10000</f>
        <v>0.26430399999999998</v>
      </c>
      <c r="C80" s="6">
        <f>+'[1]6.EXPORTACION VARIETAL'!F330/10000</f>
        <v>0.14940000000000001</v>
      </c>
      <c r="D80" s="6">
        <f>+'[1]6.EXPORTACION VARIETAL'!F342/10000</f>
        <v>0.22009999999999999</v>
      </c>
      <c r="E80" s="6">
        <f>+'[1]6.EXPORTACION VARIETAL'!F354/10000</f>
        <v>0.22339999999999999</v>
      </c>
      <c r="F80" s="6">
        <f>+'[1]6.EXPORTACION VARIETAL'!F366/10000</f>
        <v>0.2293</v>
      </c>
      <c r="G80" s="73">
        <f>+'[1]6.EXPORTACION VARIETAL'!F378/10000</f>
        <v>0.2233</v>
      </c>
      <c r="H80" s="7">
        <f t="shared" ref="H80:H82" si="141">+G80/F80-1</f>
        <v>-2.6166593981683417E-2</v>
      </c>
      <c r="I80" s="2"/>
      <c r="J80" s="78" t="s">
        <v>11</v>
      </c>
      <c r="K80" s="6">
        <f>+SUM('[1]6.EXPORTACION VARIETAL'!F307:F318)/10000</f>
        <v>3.8525360000000002</v>
      </c>
      <c r="L80" s="6">
        <f>+SUM(C79:C80)+SUM(B81:B90)</f>
        <v>3.6515369999999998</v>
      </c>
      <c r="M80" s="6">
        <f t="shared" ref="M80:P80" si="142">+SUM(D79:D80)+SUM(C81:C90)</f>
        <v>3.4885000000000002</v>
      </c>
      <c r="N80" s="6">
        <f t="shared" si="142"/>
        <v>3.5672999999999999</v>
      </c>
      <c r="O80" s="105">
        <f t="shared" si="142"/>
        <v>3.3449999999999998</v>
      </c>
      <c r="P80" s="73">
        <f t="shared" si="142"/>
        <v>3.4684999999999997</v>
      </c>
      <c r="Q80" s="116">
        <f t="shared" ref="Q80:Q82" si="143">+P80/O80-1</f>
        <v>3.6920777279521699E-2</v>
      </c>
      <c r="R80" s="7">
        <f t="shared" ref="R80:R82" si="144">+POWER(P80/K80,0.2)-1</f>
        <v>-2.0782878104781077E-2</v>
      </c>
    </row>
    <row r="81" spans="1:19" x14ac:dyDescent="0.25">
      <c r="A81" s="78" t="s">
        <v>0</v>
      </c>
      <c r="B81" s="6">
        <f>+'[1]6.EXPORTACION VARIETAL'!F319/10000</f>
        <v>0.26156599999999997</v>
      </c>
      <c r="C81" s="6">
        <f>+'[1]6.EXPORTACION VARIETAL'!F331/10000</f>
        <v>0.2409</v>
      </c>
      <c r="D81" s="6">
        <f>+'[1]6.EXPORTACION VARIETAL'!F343/10000</f>
        <v>0.24879999999999999</v>
      </c>
      <c r="E81" s="6">
        <f>+'[1]6.EXPORTACION VARIETAL'!F355/10000</f>
        <v>0.36309999999999998</v>
      </c>
      <c r="F81" s="6">
        <f>+'[1]6.EXPORTACION VARIETAL'!F367/10000</f>
        <v>0.2341</v>
      </c>
      <c r="G81" s="73">
        <f>+'[1]6.EXPORTACION VARIETAL'!F379/10000</f>
        <v>0.2863</v>
      </c>
      <c r="H81" s="7">
        <f t="shared" si="141"/>
        <v>0.22298163178129005</v>
      </c>
      <c r="I81" s="2"/>
      <c r="J81" s="78" t="s">
        <v>0</v>
      </c>
      <c r="K81" s="6">
        <f>+SUM('[1]6.EXPORTACION VARIETAL'!F308:F319)/10000</f>
        <v>3.7824019999999989</v>
      </c>
      <c r="L81" s="6">
        <f>+SUM(C79:C81)+SUM(B82:B90)</f>
        <v>3.630871</v>
      </c>
      <c r="M81" s="6">
        <f t="shared" ref="M81:P81" si="145">+SUM(D79:D81)+SUM(C82:C90)</f>
        <v>3.4964</v>
      </c>
      <c r="N81" s="6">
        <f t="shared" si="145"/>
        <v>3.6815999999999995</v>
      </c>
      <c r="O81" s="105">
        <f t="shared" si="145"/>
        <v>3.2159999999999997</v>
      </c>
      <c r="P81" s="73">
        <f t="shared" si="145"/>
        <v>3.5206999999999997</v>
      </c>
      <c r="Q81" s="116">
        <f t="shared" si="143"/>
        <v>9.4745024875621864E-2</v>
      </c>
      <c r="R81" s="7">
        <f t="shared" si="144"/>
        <v>-1.4237558367884873E-2</v>
      </c>
    </row>
    <row r="82" spans="1:19" x14ac:dyDescent="0.25">
      <c r="A82" s="78" t="s">
        <v>1</v>
      </c>
      <c r="B82" s="6">
        <f>+'[1]6.EXPORTACION VARIETAL'!F320/10000</f>
        <v>0.38009899999999996</v>
      </c>
      <c r="C82" s="6">
        <f>+'[1]6.EXPORTACION VARIETAL'!F332/10000</f>
        <v>0.28000000000000003</v>
      </c>
      <c r="D82" s="6">
        <f>+'[1]6.EXPORTACION VARIETAL'!F344/10000</f>
        <v>0.29699999999999999</v>
      </c>
      <c r="E82" s="6">
        <f>+'[1]6.EXPORTACION VARIETAL'!F356/10000</f>
        <v>0.2616</v>
      </c>
      <c r="F82" s="6">
        <f>+'[1]6.EXPORTACION VARIETAL'!F368/10000</f>
        <v>0.33410000000000001</v>
      </c>
      <c r="G82" s="73">
        <f>+'[1]6.EXPORTACION VARIETAL'!F380/10000</f>
        <v>0.3054</v>
      </c>
      <c r="H82" s="7">
        <f t="shared" si="141"/>
        <v>-8.590242442382523E-2</v>
      </c>
      <c r="I82" s="2"/>
      <c r="J82" s="78" t="s">
        <v>1</v>
      </c>
      <c r="K82" s="6">
        <f>+SUM('[1]6.EXPORTACION VARIETAL'!F309:F320)/10000</f>
        <v>3.7579009999999995</v>
      </c>
      <c r="L82" s="6">
        <f>+SUM(C79:C82)+SUM(B83:B90)</f>
        <v>3.5307720000000002</v>
      </c>
      <c r="M82" s="6">
        <f t="shared" ref="M82:P82" si="146">+SUM(D79:D82)+SUM(C83:C90)</f>
        <v>3.5133999999999999</v>
      </c>
      <c r="N82" s="6">
        <f t="shared" si="146"/>
        <v>3.6462000000000003</v>
      </c>
      <c r="O82" s="105">
        <f t="shared" si="146"/>
        <v>3.2885</v>
      </c>
      <c r="P82" s="73">
        <f t="shared" si="146"/>
        <v>3.4920000000000004</v>
      </c>
      <c r="Q82" s="116">
        <f t="shared" si="143"/>
        <v>6.1882317165881329E-2</v>
      </c>
      <c r="R82" s="7">
        <f t="shared" si="144"/>
        <v>-1.4569998942882911E-2</v>
      </c>
    </row>
    <row r="83" spans="1:19" x14ac:dyDescent="0.25">
      <c r="A83" s="78" t="s">
        <v>2</v>
      </c>
      <c r="B83" s="6">
        <f>+'[1]6.EXPORTACION VARIETAL'!F321/10000</f>
        <v>0.32341399999999998</v>
      </c>
      <c r="C83" s="6">
        <f>+'[1]6.EXPORTACION VARIETAL'!F333/10000</f>
        <v>0.42009999999999997</v>
      </c>
      <c r="D83" s="6">
        <f>+'[1]6.EXPORTACION VARIETAL'!F345/10000</f>
        <v>0.27479999999999999</v>
      </c>
      <c r="E83" s="6">
        <f>+'[1]6.EXPORTACION VARIETAL'!F357/10000</f>
        <v>0.25940000000000002</v>
      </c>
      <c r="F83" s="6">
        <f>+'[1]6.EXPORTACION VARIETAL'!F369/10000</f>
        <v>0.36249999999999999</v>
      </c>
      <c r="G83" s="73">
        <f>+'[1]6.EXPORTACION VARIETAL'!F381/10000</f>
        <v>0.30280000000000001</v>
      </c>
      <c r="H83" s="7">
        <f t="shared" ref="H83:H84" si="147">+G83/F83-1</f>
        <v>-0.16468965517241374</v>
      </c>
      <c r="I83" s="2"/>
      <c r="J83" s="78" t="s">
        <v>2</v>
      </c>
      <c r="K83" s="6">
        <f>+SUM('[1]6.EXPORTACION VARIETAL'!F310:F321)/10000</f>
        <v>3.7087539999999994</v>
      </c>
      <c r="L83" s="6">
        <f>+SUM(C79:C83)+SUM(B84:B90)</f>
        <v>3.6274579999999998</v>
      </c>
      <c r="M83" s="6">
        <f t="shared" ref="M83:O83" si="148">+SUM(D79:D83)+SUM(C84:C90)</f>
        <v>3.3681000000000001</v>
      </c>
      <c r="N83" s="6">
        <f t="shared" si="148"/>
        <v>3.6307999999999998</v>
      </c>
      <c r="O83" s="105">
        <f t="shared" si="148"/>
        <v>3.3915999999999999</v>
      </c>
      <c r="P83" s="73">
        <f t="shared" ref="P83:P84" si="149">+SUM(G80:G83)+SUM(F84:F91)</f>
        <v>6.7204999999999995</v>
      </c>
      <c r="Q83" s="116">
        <f t="shared" ref="Q83:Q84" si="150">+P83/O83-1</f>
        <v>0.98151315013562912</v>
      </c>
      <c r="R83" s="7">
        <f t="shared" ref="R83:R84" si="151">+POWER(P83/K83,0.2)-1</f>
        <v>0.1262497602606385</v>
      </c>
    </row>
    <row r="84" spans="1:19" x14ac:dyDescent="0.25">
      <c r="A84" s="78" t="s">
        <v>3</v>
      </c>
      <c r="B84" s="6">
        <f>+'[1]6.EXPORTACION VARIETAL'!F322/10000</f>
        <v>0.37860500000000002</v>
      </c>
      <c r="C84" s="6">
        <f>+'[1]6.EXPORTACION VARIETAL'!F334/10000</f>
        <v>0.27489999999999998</v>
      </c>
      <c r="D84" s="6">
        <f>+'[1]6.EXPORTACION VARIETAL'!F346/10000</f>
        <v>0.31740000000000002</v>
      </c>
      <c r="E84" s="6">
        <f>+'[1]6.EXPORTACION VARIETAL'!F358/10000</f>
        <v>0.27400000000000002</v>
      </c>
      <c r="F84" s="6">
        <f>+'[1]6.EXPORTACION VARIETAL'!F370/10000</f>
        <v>0.2606</v>
      </c>
      <c r="G84" s="73">
        <f>+'[1]6.EXPORTACION VARIETAL'!F382/10000</f>
        <v>0.47120000000000001</v>
      </c>
      <c r="H84" s="7">
        <f t="shared" si="147"/>
        <v>0.80813507290867226</v>
      </c>
      <c r="I84" s="2"/>
      <c r="J84" s="78" t="s">
        <v>3</v>
      </c>
      <c r="K84" s="6">
        <f>+SUM('[1]6.EXPORTACION VARIETAL'!F311:F322)/10000</f>
        <v>3.5510979999999996</v>
      </c>
      <c r="L84" s="6">
        <f>+SUM(C79:C84)+SUM(B85:B90)</f>
        <v>3.5237530000000001</v>
      </c>
      <c r="M84" s="6">
        <f t="shared" ref="M84:O84" si="152">+SUM(D79:D84)+SUM(C85:C90)</f>
        <v>3.4106000000000001</v>
      </c>
      <c r="N84" s="6">
        <f t="shared" si="152"/>
        <v>3.5874000000000001</v>
      </c>
      <c r="O84" s="105">
        <f t="shared" si="152"/>
        <v>3.3781999999999996</v>
      </c>
      <c r="P84" s="73">
        <f t="shared" si="149"/>
        <v>6.7213095866653827</v>
      </c>
      <c r="Q84" s="116">
        <f t="shared" si="150"/>
        <v>0.98961268920294332</v>
      </c>
      <c r="R84" s="7">
        <f t="shared" si="151"/>
        <v>0.13610441718996724</v>
      </c>
      <c r="S84" s="4"/>
    </row>
    <row r="85" spans="1:19" x14ac:dyDescent="0.25">
      <c r="A85" s="78" t="s">
        <v>4</v>
      </c>
      <c r="B85" s="6">
        <f>+'[1]6.EXPORTACION VARIETAL'!F323/10000</f>
        <v>0.30275599999999997</v>
      </c>
      <c r="C85" s="6">
        <f>+'[1]6.EXPORTACION VARIETAL'!F335/10000</f>
        <v>0.44059999999999999</v>
      </c>
      <c r="D85" s="6">
        <f>+'[1]6.EXPORTACION VARIETAL'!F347/10000</f>
        <v>0.629</v>
      </c>
      <c r="E85" s="6">
        <f>+'[1]6.EXPORTACION VARIETAL'!F359/10000</f>
        <v>0.30930000000000002</v>
      </c>
      <c r="F85" s="6">
        <f>+'[1]6.EXPORTACION VARIETAL'!F371/10000</f>
        <v>0.3548</v>
      </c>
      <c r="G85" s="73"/>
      <c r="H85" s="8"/>
      <c r="I85" s="2"/>
      <c r="J85" s="78" t="s">
        <v>4</v>
      </c>
      <c r="K85" s="6">
        <f>+SUM('[1]6.EXPORTACION VARIETAL'!F312:F323)/10000</f>
        <v>3.463795999999999</v>
      </c>
      <c r="L85" s="6">
        <f>+SUM(C79:C85)+SUM(B86:B90)</f>
        <v>3.6615969999999995</v>
      </c>
      <c r="M85" s="6">
        <f t="shared" ref="M85:O85" si="153">+SUM(D79:D85)+SUM(C86:C90)</f>
        <v>3.5990000000000002</v>
      </c>
      <c r="N85" s="6">
        <f t="shared" si="153"/>
        <v>3.2676999999999996</v>
      </c>
      <c r="O85" s="105">
        <f t="shared" si="153"/>
        <v>3.4237000000000002</v>
      </c>
      <c r="P85" s="73"/>
      <c r="Q85" s="117"/>
      <c r="R85" s="8"/>
    </row>
    <row r="86" spans="1:19" x14ac:dyDescent="0.25">
      <c r="A86" s="78" t="s">
        <v>5</v>
      </c>
      <c r="B86" s="6">
        <f>+'[1]6.EXPORTACION VARIETAL'!F324/10000</f>
        <v>0.56430200000000008</v>
      </c>
      <c r="C86" s="6">
        <f>+'[1]6.EXPORTACION VARIETAL'!F336/10000</f>
        <v>0.4924</v>
      </c>
      <c r="D86" s="6">
        <f>+'[1]6.EXPORTACION VARIETAL'!F348/10000</f>
        <v>0.33839999999999998</v>
      </c>
      <c r="E86" s="6">
        <f>+'[1]6.EXPORTACION VARIETAL'!F360/10000</f>
        <v>0.33589999999999998</v>
      </c>
      <c r="F86" s="6">
        <f>+'[1]6.EXPORTACION VARIETAL'!F372/10000</f>
        <v>0.4955</v>
      </c>
      <c r="G86" s="73"/>
      <c r="H86" s="8"/>
      <c r="I86" s="2"/>
      <c r="J86" s="78" t="s">
        <v>5</v>
      </c>
      <c r="K86" s="6">
        <f>+SUM('[1]6.EXPORTACION VARIETAL'!F313:F324)/10000</f>
        <v>3.633176999999999</v>
      </c>
      <c r="L86" s="6">
        <f>+SUM(C79:C86)+SUM(B87:B90)</f>
        <v>3.5896949999999999</v>
      </c>
      <c r="M86" s="6">
        <f t="shared" ref="M86:O86" si="154">+SUM(D79:D86)+SUM(C87:C90)</f>
        <v>3.4450000000000003</v>
      </c>
      <c r="N86" s="6">
        <f t="shared" si="154"/>
        <v>3.2652000000000001</v>
      </c>
      <c r="O86" s="105">
        <f t="shared" si="154"/>
        <v>3.5832999999999999</v>
      </c>
      <c r="P86" s="73"/>
      <c r="Q86" s="117"/>
      <c r="R86" s="8"/>
    </row>
    <row r="87" spans="1:19" x14ac:dyDescent="0.25">
      <c r="A87" s="78" t="s">
        <v>6</v>
      </c>
      <c r="B87" s="6">
        <f>+'[1]6.EXPORTACION VARIETAL'!F325/10000</f>
        <v>0.24899000000000002</v>
      </c>
      <c r="C87" s="6">
        <f>+'[1]6.EXPORTACION VARIETAL'!F337/10000</f>
        <v>0.23100000000000001</v>
      </c>
      <c r="D87" s="6">
        <f>+'[1]6.EXPORTACION VARIETAL'!F349/10000</f>
        <v>0.2732</v>
      </c>
      <c r="E87" s="6">
        <f>+'[1]6.EXPORTACION VARIETAL'!F361/10000</f>
        <v>0.23669999999999999</v>
      </c>
      <c r="F87" s="6">
        <f>+'[1]6.EXPORTACION VARIETAL'!F373/10000</f>
        <v>0.33350000000000002</v>
      </c>
      <c r="G87" s="73"/>
      <c r="H87" s="8"/>
      <c r="I87" s="2"/>
      <c r="J87" s="78" t="s">
        <v>6</v>
      </c>
      <c r="K87" s="6">
        <f>+SUM('[1]6.EXPORTACION VARIETAL'!F314:F325)/10000</f>
        <v>3.5794629999999996</v>
      </c>
      <c r="L87" s="6">
        <f>+SUM(C79:C87)+SUM(B88:B90)</f>
        <v>3.5717049999999997</v>
      </c>
      <c r="M87" s="6">
        <f t="shared" ref="M87:O87" si="155">+SUM(D79:D87)+SUM(C88:C90)</f>
        <v>3.4872000000000001</v>
      </c>
      <c r="N87" s="6">
        <f t="shared" si="155"/>
        <v>3.2286999999999999</v>
      </c>
      <c r="O87" s="105">
        <f t="shared" si="155"/>
        <v>3.6800999999999999</v>
      </c>
      <c r="P87" s="73"/>
      <c r="Q87" s="117"/>
      <c r="R87" s="8"/>
    </row>
    <row r="88" spans="1:19" x14ac:dyDescent="0.25">
      <c r="A88" s="78" t="s">
        <v>7</v>
      </c>
      <c r="B88" s="6">
        <f>+'[1]6.EXPORTACION VARIETAL'!F326/10000</f>
        <v>0.29130500000000004</v>
      </c>
      <c r="C88" s="6">
        <f>+'[1]6.EXPORTACION VARIETAL'!F338/10000</f>
        <v>0.26419999999999999</v>
      </c>
      <c r="D88" s="6">
        <f>+'[1]6.EXPORTACION VARIETAL'!F350/10000</f>
        <v>0.29160000000000003</v>
      </c>
      <c r="E88" s="6">
        <f>+'[1]6.EXPORTACION VARIETAL'!F362/10000</f>
        <v>0.3221</v>
      </c>
      <c r="F88" s="6">
        <f>+'[1]6.EXPORTACION VARIETAL'!F374/10000</f>
        <v>0.27600000000000002</v>
      </c>
      <c r="G88" s="73"/>
      <c r="H88" s="8"/>
      <c r="I88" s="2"/>
      <c r="J88" s="78" t="s">
        <v>7</v>
      </c>
      <c r="K88" s="6">
        <f>+SUM('[1]6.EXPORTACION VARIETAL'!F315:F326)/10000</f>
        <v>3.6117909999999998</v>
      </c>
      <c r="L88" s="6">
        <f>+SUM(C79:C88)+SUM(B89:B90)</f>
        <v>3.5446</v>
      </c>
      <c r="M88" s="6">
        <f t="shared" ref="M88:O88" si="156">+SUM(D79:D88)+SUM(C89:C90)</f>
        <v>3.5146000000000002</v>
      </c>
      <c r="N88" s="6">
        <f t="shared" si="156"/>
        <v>3.2591999999999999</v>
      </c>
      <c r="O88" s="105">
        <f t="shared" si="156"/>
        <v>3.6339999999999999</v>
      </c>
      <c r="P88" s="73"/>
      <c r="Q88" s="117"/>
      <c r="R88" s="8"/>
    </row>
    <row r="89" spans="1:19" x14ac:dyDescent="0.25">
      <c r="A89" s="78" t="s">
        <v>8</v>
      </c>
      <c r="B89" s="6">
        <f>+'[1]6.EXPORTACION VARIETAL'!F327/10000</f>
        <v>0.19620000000000001</v>
      </c>
      <c r="C89" s="6">
        <f>+'[1]6.EXPORTACION VARIETAL'!F339/10000</f>
        <v>0.24199999999999999</v>
      </c>
      <c r="D89" s="6">
        <f>+'[1]6.EXPORTACION VARIETAL'!F351/10000</f>
        <v>0.24859999999999999</v>
      </c>
      <c r="E89" s="6">
        <f>+'[1]6.EXPORTACION VARIETAL'!F363/10000</f>
        <v>0.20799999999999999</v>
      </c>
      <c r="F89" s="6">
        <f>+'[1]6.EXPORTACION VARIETAL'!F375/10000</f>
        <v>0.21410000000000001</v>
      </c>
      <c r="G89" s="73"/>
      <c r="H89" s="8"/>
      <c r="I89" s="2"/>
      <c r="J89" s="78" t="s">
        <v>8</v>
      </c>
      <c r="K89" s="6">
        <f>+SUM('[1]6.EXPORTACION VARIETAL'!F316:F327)/10000</f>
        <v>3.619818</v>
      </c>
      <c r="L89" s="6">
        <f>+SUM(C79:C89)+SUM(B90)</f>
        <v>3.5903999999999998</v>
      </c>
      <c r="M89" s="6">
        <f t="shared" ref="M89:O89" si="157">+SUM(D79:D89)+SUM(C90)</f>
        <v>3.5212000000000003</v>
      </c>
      <c r="N89" s="6">
        <f t="shared" si="157"/>
        <v>3.2185999999999999</v>
      </c>
      <c r="O89" s="105">
        <f t="shared" si="157"/>
        <v>3.6400999999999999</v>
      </c>
      <c r="P89" s="73"/>
      <c r="Q89" s="117"/>
      <c r="R89" s="8"/>
    </row>
    <row r="90" spans="1:19" x14ac:dyDescent="0.25">
      <c r="A90" s="78" t="s">
        <v>9</v>
      </c>
      <c r="B90" s="6">
        <f>+'[1]6.EXPORTACION VARIETAL'!F328/10000</f>
        <v>0.27060000000000001</v>
      </c>
      <c r="C90" s="6">
        <f>+'[1]6.EXPORTACION VARIETAL'!F340/10000</f>
        <v>0.21260000000000001</v>
      </c>
      <c r="D90" s="6">
        <f>+'[1]6.EXPORTACION VARIETAL'!F352/10000</f>
        <v>0.20830000000000001</v>
      </c>
      <c r="E90" s="6">
        <f>+'[1]6.EXPORTACION VARIETAL'!F364/10000</f>
        <v>0.29749999999999999</v>
      </c>
      <c r="F90" s="6">
        <f>+'[1]6.EXPORTACION VARIETAL'!F376/10000</f>
        <v>0.1628</v>
      </c>
      <c r="G90" s="73"/>
      <c r="H90" s="8"/>
      <c r="I90" s="2"/>
      <c r="J90" s="78" t="s">
        <v>9</v>
      </c>
      <c r="K90" s="6">
        <f>+SUM('[1]6.EXPORTACION VARIETAL'!F317:F328)/10000</f>
        <v>3.6998600000000006</v>
      </c>
      <c r="L90" s="6">
        <f>+SUM(C79:C90)</f>
        <v>3.5324</v>
      </c>
      <c r="M90" s="6">
        <f t="shared" ref="M90:O90" si="158">+SUM(D79:D90)</f>
        <v>3.5169000000000001</v>
      </c>
      <c r="N90" s="6">
        <f t="shared" si="158"/>
        <v>3.3077999999999999</v>
      </c>
      <c r="O90" s="105">
        <f t="shared" si="158"/>
        <v>3.5053999999999998</v>
      </c>
      <c r="P90" s="73"/>
      <c r="Q90" s="117"/>
      <c r="R90" s="8"/>
    </row>
    <row r="91" spans="1:19" ht="25.5" x14ac:dyDescent="0.25">
      <c r="A91" s="89" t="s">
        <v>13</v>
      </c>
      <c r="B91" s="90">
        <f>SUM(B79:B90)</f>
        <v>3.6998600000000001</v>
      </c>
      <c r="C91" s="90">
        <f>SUM(C79:C90)</f>
        <v>3.5324</v>
      </c>
      <c r="D91" s="90">
        <f>SUM(D79:D90)</f>
        <v>3.5169000000000001</v>
      </c>
      <c r="E91" s="90">
        <f>SUM(E79:E90)</f>
        <v>3.3077999999999999</v>
      </c>
      <c r="F91" s="90">
        <f>SUM(F79:F90)</f>
        <v>3.5053999999999998</v>
      </c>
      <c r="G91" s="91"/>
      <c r="H91" s="92"/>
      <c r="I91" s="3"/>
      <c r="J91" s="79" t="s">
        <v>14</v>
      </c>
      <c r="K91" s="82">
        <f t="shared" ref="K91:P91" si="159">+AVERAGE(K79:K90)</f>
        <v>3.677502333333333</v>
      </c>
      <c r="L91" s="82">
        <f t="shared" si="159"/>
        <v>3.601769083333334</v>
      </c>
      <c r="M91" s="82">
        <f t="shared" si="159"/>
        <v>3.4815583333333335</v>
      </c>
      <c r="N91" s="82">
        <f t="shared" si="159"/>
        <v>3.4353750000000001</v>
      </c>
      <c r="O91" s="106">
        <f t="shared" si="159"/>
        <v>3.4520833333333329</v>
      </c>
      <c r="P91" s="83">
        <f t="shared" si="159"/>
        <v>4.5662515977775646</v>
      </c>
      <c r="Q91" s="118">
        <f t="shared" ref="Q91" si="160">+P91/O91-1</f>
        <v>0.32275242422041717</v>
      </c>
      <c r="R91" s="113">
        <f t="shared" ref="R91" si="161">+POWER(P91/K91,0.2)-1</f>
        <v>4.4242527181495461E-2</v>
      </c>
    </row>
    <row r="92" spans="1:19" ht="25.5" x14ac:dyDescent="0.25">
      <c r="A92" s="93" t="s">
        <v>15</v>
      </c>
      <c r="B92" s="94">
        <f>+B91/B$163</f>
        <v>1.6991307290248829E-2</v>
      </c>
      <c r="C92" s="94">
        <f t="shared" ref="C92" si="162">+C91/C$163</f>
        <v>1.802943998693371E-2</v>
      </c>
      <c r="D92" s="94">
        <f t="shared" ref="D92" si="163">+D91/D$163</f>
        <v>1.8143903769055642E-2</v>
      </c>
      <c r="E92" s="94">
        <f t="shared" ref="E92" si="164">+E91/E$163</f>
        <v>1.5564696681808814E-2</v>
      </c>
      <c r="F92" s="94">
        <f t="shared" ref="F92" si="165">+F91/F$163</f>
        <v>1.3509586665382019E-2</v>
      </c>
      <c r="G92" s="95"/>
      <c r="H92" s="96"/>
      <c r="I92" s="3"/>
      <c r="J92" s="80" t="s">
        <v>15</v>
      </c>
      <c r="K92" s="84">
        <f>+K91/K$163</f>
        <v>1.7018539459103081E-2</v>
      </c>
      <c r="L92" s="84">
        <f t="shared" ref="L92" si="166">+L91/L$163</f>
        <v>1.747429586481751E-2</v>
      </c>
      <c r="M92" s="84">
        <f t="shared" ref="M92" si="167">+M91/M$163</f>
        <v>1.8161341282434903E-2</v>
      </c>
      <c r="N92" s="84">
        <f t="shared" ref="N92" si="168">+N91/N$163</f>
        <v>1.672904338781258E-2</v>
      </c>
      <c r="O92" s="107">
        <f t="shared" ref="O92:P92" si="169">+O91/O$163</f>
        <v>1.4617420726207572E-2</v>
      </c>
      <c r="P92" s="110">
        <f t="shared" si="169"/>
        <v>1.3327849100379459E-2</v>
      </c>
      <c r="Q92" s="110"/>
      <c r="R92" s="114"/>
    </row>
    <row r="93" spans="1:19" ht="26.25" thickBot="1" x14ac:dyDescent="0.3">
      <c r="A93" s="97" t="s">
        <v>12</v>
      </c>
      <c r="B93" s="98"/>
      <c r="C93" s="99">
        <f>+C91/B91-1</f>
        <v>-4.5261172044347653E-2</v>
      </c>
      <c r="D93" s="99">
        <f t="shared" ref="D93:F93" si="170">+D91/C91-1</f>
        <v>-4.3879515343675513E-3</v>
      </c>
      <c r="E93" s="99">
        <f t="shared" si="170"/>
        <v>-5.9455770707156907E-2</v>
      </c>
      <c r="F93" s="99">
        <f t="shared" si="170"/>
        <v>5.9737589938932301E-2</v>
      </c>
      <c r="G93" s="100"/>
      <c r="H93" s="101"/>
      <c r="I93" s="2"/>
      <c r="J93" s="81" t="s">
        <v>12</v>
      </c>
      <c r="K93" s="85"/>
      <c r="L93" s="86">
        <f>+L91/K91-1</f>
        <v>-2.0593664703770109E-2</v>
      </c>
      <c r="M93" s="86">
        <f t="shared" ref="M93:O93" si="171">+M91/L91-1</f>
        <v>-3.337547389038853E-2</v>
      </c>
      <c r="N93" s="86">
        <f t="shared" si="171"/>
        <v>-1.326513271116625E-2</v>
      </c>
      <c r="O93" s="108">
        <f t="shared" si="171"/>
        <v>4.8636126575214433E-3</v>
      </c>
      <c r="P93" s="111">
        <f t="shared" ref="P93" si="172">+P91/O91-1</f>
        <v>0.32275242422041717</v>
      </c>
      <c r="Q93" s="87"/>
      <c r="R93" s="88"/>
    </row>
    <row r="94" spans="1:19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spans="1:19" ht="15.75" thickBot="1" x14ac:dyDescent="0.3">
      <c r="A95" s="266" t="s">
        <v>58</v>
      </c>
      <c r="B95" s="267"/>
      <c r="C95" s="267"/>
      <c r="D95" s="267"/>
      <c r="E95" s="267"/>
      <c r="F95" s="267"/>
      <c r="G95" s="267"/>
      <c r="H95" s="268"/>
      <c r="I95" s="2"/>
      <c r="J95" s="266" t="s">
        <v>59</v>
      </c>
      <c r="K95" s="267"/>
      <c r="L95" s="267"/>
      <c r="M95" s="267"/>
      <c r="N95" s="267"/>
      <c r="O95" s="267"/>
      <c r="P95" s="267"/>
      <c r="Q95" s="267"/>
      <c r="R95" s="268"/>
    </row>
    <row r="96" spans="1:19" ht="38.25" x14ac:dyDescent="0.25">
      <c r="A96" s="74"/>
      <c r="B96" s="75">
        <v>2016</v>
      </c>
      <c r="C96" s="75">
        <f>+B96+1</f>
        <v>2017</v>
      </c>
      <c r="D96" s="75">
        <f t="shared" ref="D96:G96" si="173">+C96+1</f>
        <v>2018</v>
      </c>
      <c r="E96" s="75">
        <f t="shared" si="173"/>
        <v>2019</v>
      </c>
      <c r="F96" s="75">
        <f t="shared" si="173"/>
        <v>2020</v>
      </c>
      <c r="G96" s="76">
        <f t="shared" si="173"/>
        <v>2021</v>
      </c>
      <c r="H96" s="77" t="s">
        <v>16</v>
      </c>
      <c r="I96" s="2"/>
      <c r="J96" s="103"/>
      <c r="K96" s="102">
        <v>2016</v>
      </c>
      <c r="L96" s="102">
        <f>+K96+1</f>
        <v>2017</v>
      </c>
      <c r="M96" s="102">
        <f t="shared" ref="M96:P96" si="174">+L96+1</f>
        <v>2018</v>
      </c>
      <c r="N96" s="102">
        <f t="shared" si="174"/>
        <v>2019</v>
      </c>
      <c r="O96" s="104">
        <f t="shared" si="174"/>
        <v>2020</v>
      </c>
      <c r="P96" s="109">
        <f t="shared" si="174"/>
        <v>2021</v>
      </c>
      <c r="Q96" s="115" t="s">
        <v>16</v>
      </c>
      <c r="R96" s="112" t="s">
        <v>21</v>
      </c>
    </row>
    <row r="97" spans="1:18" x14ac:dyDescent="0.25">
      <c r="A97" s="78" t="s">
        <v>10</v>
      </c>
      <c r="B97" s="6">
        <f>+'[1]6.EXPORTACION VARIETAL'!G317/10000</f>
        <v>0.91904400000000008</v>
      </c>
      <c r="C97" s="6">
        <f>+'[1]6.EXPORTACION VARIETAL'!G329/10000</f>
        <v>0.86670000000000003</v>
      </c>
      <c r="D97" s="6">
        <f>+'[1]6.EXPORTACION VARIETAL'!G341/10000</f>
        <v>0.81189999999999996</v>
      </c>
      <c r="E97" s="6">
        <f>+'[1]6.EXPORTACION VARIETAL'!G353/10000</f>
        <v>0.95130000000000003</v>
      </c>
      <c r="F97" s="6">
        <f>+'[1]6.EXPORTACION VARIETAL'!G365/10000</f>
        <v>1.2403</v>
      </c>
      <c r="G97" s="73">
        <f>+'[1]6.EXPORTACION VARIETAL'!G377/10000</f>
        <v>0.88009999999999999</v>
      </c>
      <c r="H97" s="7">
        <f>+G97/F97-1</f>
        <v>-0.29041360961057805</v>
      </c>
      <c r="I97" s="2"/>
      <c r="J97" s="78" t="s">
        <v>10</v>
      </c>
      <c r="K97" s="6">
        <f>+SUM('[1]6.EXPORTACION VARIETAL'!G306:G317)/10000</f>
        <v>11.668379000000002</v>
      </c>
      <c r="L97" s="6">
        <f>+SUM(C97)+SUM(B98:B108)</f>
        <v>11.546635</v>
      </c>
      <c r="M97" s="6">
        <f t="shared" ref="M97:P97" si="175">+SUM(D97)+SUM(C98:C108)</f>
        <v>10.104199999999997</v>
      </c>
      <c r="N97" s="6">
        <f t="shared" si="175"/>
        <v>9.7772000000000006</v>
      </c>
      <c r="O97" s="105">
        <f t="shared" si="175"/>
        <v>12.411900000000001</v>
      </c>
      <c r="P97" s="73">
        <f t="shared" si="175"/>
        <v>16.277899999999995</v>
      </c>
      <c r="Q97" s="116">
        <f>+P97/O97-1</f>
        <v>0.31147527775763528</v>
      </c>
      <c r="R97" s="7">
        <f>+POWER(P97/K97,0.2)-1</f>
        <v>6.8851989223487564E-2</v>
      </c>
    </row>
    <row r="98" spans="1:18" x14ac:dyDescent="0.25">
      <c r="A98" s="78" t="s">
        <v>11</v>
      </c>
      <c r="B98" s="6">
        <f>+'[1]6.EXPORTACION VARIETAL'!G318/10000</f>
        <v>0.77429499999999996</v>
      </c>
      <c r="C98" s="6">
        <f>+'[1]6.EXPORTACION VARIETAL'!G330/10000</f>
        <v>0.55189999999999995</v>
      </c>
      <c r="D98" s="6">
        <f>+'[1]6.EXPORTACION VARIETAL'!G342/10000</f>
        <v>0.73740000000000006</v>
      </c>
      <c r="E98" s="6">
        <f>+'[1]6.EXPORTACION VARIETAL'!G354/10000</f>
        <v>0.73770000000000002</v>
      </c>
      <c r="F98" s="6">
        <f>+'[1]6.EXPORTACION VARIETAL'!G366/10000</f>
        <v>1.1102000000000001</v>
      </c>
      <c r="G98" s="73">
        <f>+'[1]6.EXPORTACION VARIETAL'!G378/10000</f>
        <v>1.1297999999999999</v>
      </c>
      <c r="H98" s="7">
        <f t="shared" ref="H98:H100" si="176">+G98/F98-1</f>
        <v>1.7654476670869945E-2</v>
      </c>
      <c r="I98" s="2"/>
      <c r="J98" s="78" t="s">
        <v>11</v>
      </c>
      <c r="K98" s="6">
        <f>+SUM('[1]6.EXPORTACION VARIETAL'!G307:G318)/10000</f>
        <v>11.537574000000001</v>
      </c>
      <c r="L98" s="6">
        <f>+SUM(C97:C98)+SUM(B99:B108)</f>
        <v>11.324240000000001</v>
      </c>
      <c r="M98" s="6">
        <f t="shared" ref="M98:P98" si="177">+SUM(D97:D98)+SUM(C99:C108)</f>
        <v>10.289699999999998</v>
      </c>
      <c r="N98" s="6">
        <f t="shared" si="177"/>
        <v>9.7774999999999999</v>
      </c>
      <c r="O98" s="105">
        <f t="shared" si="177"/>
        <v>12.784400000000002</v>
      </c>
      <c r="P98" s="73">
        <f t="shared" si="177"/>
        <v>16.297499999999999</v>
      </c>
      <c r="Q98" s="116">
        <f t="shared" ref="Q98:Q100" si="178">+P98/O98-1</f>
        <v>0.2747958449360155</v>
      </c>
      <c r="R98" s="7">
        <f t="shared" ref="R98:R100" si="179">+POWER(P98/K98,0.2)-1</f>
        <v>7.1522507840272365E-2</v>
      </c>
    </row>
    <row r="99" spans="1:18" x14ac:dyDescent="0.25">
      <c r="A99" s="78" t="s">
        <v>0</v>
      </c>
      <c r="B99" s="6">
        <f>+'[1]6.EXPORTACION VARIETAL'!G319/10000</f>
        <v>0.96563299999999996</v>
      </c>
      <c r="C99" s="6">
        <f>+'[1]6.EXPORTACION VARIETAL'!G331/10000</f>
        <v>0.92849999999999999</v>
      </c>
      <c r="D99" s="6">
        <f>+'[1]6.EXPORTACION VARIETAL'!G343/10000</f>
        <v>0.8175</v>
      </c>
      <c r="E99" s="6">
        <f>+'[1]6.EXPORTACION VARIETAL'!G355/10000</f>
        <v>0.83530000000000004</v>
      </c>
      <c r="F99" s="6">
        <f>+'[1]6.EXPORTACION VARIETAL'!G367/10000</f>
        <v>0.92679999999999996</v>
      </c>
      <c r="G99" s="73">
        <f>+'[1]6.EXPORTACION VARIETAL'!G379/10000</f>
        <v>1.3069</v>
      </c>
      <c r="H99" s="7">
        <f t="shared" si="176"/>
        <v>0.41012084592145026</v>
      </c>
      <c r="I99" s="2"/>
      <c r="J99" s="78" t="s">
        <v>0</v>
      </c>
      <c r="K99" s="6">
        <f>+SUM('[1]6.EXPORTACION VARIETAL'!G308:G319)/10000</f>
        <v>11.523007000000002</v>
      </c>
      <c r="L99" s="6">
        <f>+SUM(C97:C99)+SUM(B100:B108)</f>
        <v>11.287106999999999</v>
      </c>
      <c r="M99" s="6">
        <f t="shared" ref="M99:P99" si="180">+SUM(D97:D99)+SUM(C100:C108)</f>
        <v>10.178699999999999</v>
      </c>
      <c r="N99" s="6">
        <f t="shared" si="180"/>
        <v>9.795300000000001</v>
      </c>
      <c r="O99" s="105">
        <f t="shared" si="180"/>
        <v>12.875900000000001</v>
      </c>
      <c r="P99" s="73">
        <f t="shared" si="180"/>
        <v>16.677599999999998</v>
      </c>
      <c r="Q99" s="116">
        <f t="shared" si="178"/>
        <v>0.29525703057650321</v>
      </c>
      <c r="R99" s="7">
        <f t="shared" si="179"/>
        <v>7.6746690379938753E-2</v>
      </c>
    </row>
    <row r="100" spans="1:18" x14ac:dyDescent="0.25">
      <c r="A100" s="78" t="s">
        <v>1</v>
      </c>
      <c r="B100" s="6">
        <f>+'[1]6.EXPORTACION VARIETAL'!G320/10000</f>
        <v>1.2901280000000002</v>
      </c>
      <c r="C100" s="6">
        <f>+'[1]6.EXPORTACION VARIETAL'!G332/10000</f>
        <v>0.83069999999999999</v>
      </c>
      <c r="D100" s="6">
        <f>+'[1]6.EXPORTACION VARIETAL'!G344/10000</f>
        <v>0.78549999999999998</v>
      </c>
      <c r="E100" s="6">
        <f>+'[1]6.EXPORTACION VARIETAL'!G356/10000</f>
        <v>1.0153000000000001</v>
      </c>
      <c r="F100" s="6">
        <f>+'[1]6.EXPORTACION VARIETAL'!G368/10000</f>
        <v>1.7766999999999999</v>
      </c>
      <c r="G100" s="73">
        <f>+'[1]6.EXPORTACION VARIETAL'!G380/10000</f>
        <v>1.395</v>
      </c>
      <c r="H100" s="7">
        <f t="shared" si="176"/>
        <v>-0.21483649462486631</v>
      </c>
      <c r="I100" s="2"/>
      <c r="J100" s="78" t="s">
        <v>1</v>
      </c>
      <c r="K100" s="6">
        <f>+SUM('[1]6.EXPORTACION VARIETAL'!G309:G320)/10000</f>
        <v>11.947435</v>
      </c>
      <c r="L100" s="6">
        <f>+SUM(C97:C100)+SUM(B101:B108)</f>
        <v>10.827679</v>
      </c>
      <c r="M100" s="6">
        <f t="shared" ref="M100:P100" si="181">+SUM(D97:D100)+SUM(C101:C108)</f>
        <v>10.1335</v>
      </c>
      <c r="N100" s="6">
        <f t="shared" si="181"/>
        <v>10.0251</v>
      </c>
      <c r="O100" s="105">
        <f t="shared" si="181"/>
        <v>13.6373</v>
      </c>
      <c r="P100" s="73">
        <f t="shared" si="181"/>
        <v>16.2959</v>
      </c>
      <c r="Q100" s="116">
        <f t="shared" si="178"/>
        <v>0.19495061339121378</v>
      </c>
      <c r="R100" s="7">
        <f t="shared" si="179"/>
        <v>6.4046812102695139E-2</v>
      </c>
    </row>
    <row r="101" spans="1:18" x14ac:dyDescent="0.25">
      <c r="A101" s="78" t="s">
        <v>2</v>
      </c>
      <c r="B101" s="6">
        <f>+'[1]6.EXPORTACION VARIETAL'!G321/10000</f>
        <v>0.84988899999999989</v>
      </c>
      <c r="C101" s="6">
        <f>+'[1]6.EXPORTACION VARIETAL'!G333/10000</f>
        <v>0.83579999999999999</v>
      </c>
      <c r="D101" s="6">
        <f>+'[1]6.EXPORTACION VARIETAL'!G345/10000</f>
        <v>0.73370000000000002</v>
      </c>
      <c r="E101" s="6">
        <f>+'[1]6.EXPORTACION VARIETAL'!G357/10000</f>
        <v>0.90669999999999995</v>
      </c>
      <c r="F101" s="6">
        <f>+'[1]6.EXPORTACION VARIETAL'!G369/10000</f>
        <v>1.294</v>
      </c>
      <c r="G101" s="73">
        <f>+'[1]6.EXPORTACION VARIETAL'!G381/10000</f>
        <v>2.0278999999999998</v>
      </c>
      <c r="H101" s="7">
        <f t="shared" ref="H101:H102" si="182">+G101/F101-1</f>
        <v>0.56715610510046344</v>
      </c>
      <c r="I101" s="2"/>
      <c r="J101" s="78" t="s">
        <v>2</v>
      </c>
      <c r="K101" s="6">
        <f>+SUM('[1]6.EXPORTACION VARIETAL'!G310:G321)/10000</f>
        <v>11.648180000000002</v>
      </c>
      <c r="L101" s="6">
        <f>+SUM(C97:C101)+SUM(B102:B108)</f>
        <v>10.81359</v>
      </c>
      <c r="M101" s="6">
        <f t="shared" ref="M101:O101" si="183">+SUM(D97:D101)+SUM(C102:C108)</f>
        <v>10.0314</v>
      </c>
      <c r="N101" s="6">
        <f t="shared" si="183"/>
        <v>10.1981</v>
      </c>
      <c r="O101" s="105">
        <f t="shared" si="183"/>
        <v>14.024600000000001</v>
      </c>
      <c r="P101" s="73">
        <f t="shared" ref="P101:P102" si="184">+SUM(G98:G101)+SUM(F102:F109)</f>
        <v>32.787799999999997</v>
      </c>
      <c r="Q101" s="116">
        <f t="shared" ref="Q101:Q102" si="185">+P101/O101-1</f>
        <v>1.3378777291330941</v>
      </c>
      <c r="R101" s="7">
        <f t="shared" ref="R101:R102" si="186">+POWER(P101/K101,0.2)-1</f>
        <v>0.22995958370690173</v>
      </c>
    </row>
    <row r="102" spans="1:18" x14ac:dyDescent="0.25">
      <c r="A102" s="78" t="s">
        <v>3</v>
      </c>
      <c r="B102" s="6">
        <f>+'[1]6.EXPORTACION VARIETAL'!G322/10000</f>
        <v>0.86607000000000012</v>
      </c>
      <c r="C102" s="6">
        <f>+'[1]6.EXPORTACION VARIETAL'!G334/10000</f>
        <v>1.077</v>
      </c>
      <c r="D102" s="6">
        <f>+'[1]6.EXPORTACION VARIETAL'!G346/10000</f>
        <v>0.67330000000000001</v>
      </c>
      <c r="E102" s="6">
        <f>+'[1]6.EXPORTACION VARIETAL'!G358/10000</f>
        <v>0.63370000000000004</v>
      </c>
      <c r="F102" s="6">
        <f>+'[1]6.EXPORTACION VARIETAL'!G370/10000</f>
        <v>1.2944</v>
      </c>
      <c r="G102" s="73">
        <f>+'[1]6.EXPORTACION VARIETAL'!G382/10000</f>
        <v>1.5935999999999999</v>
      </c>
      <c r="H102" s="7">
        <f t="shared" si="182"/>
        <v>0.23114956736711978</v>
      </c>
      <c r="I102" s="2"/>
      <c r="J102" s="78" t="s">
        <v>3</v>
      </c>
      <c r="K102" s="6">
        <f>+SUM('[1]6.EXPORTACION VARIETAL'!G311:G322)/10000</f>
        <v>11.341145000000001</v>
      </c>
      <c r="L102" s="6">
        <f>+SUM(C97:C102)+SUM(B103:B108)</f>
        <v>11.024520000000001</v>
      </c>
      <c r="M102" s="6">
        <f t="shared" ref="M102:O102" si="187">+SUM(D97:D102)+SUM(C103:C108)</f>
        <v>9.6277000000000008</v>
      </c>
      <c r="N102" s="6">
        <f t="shared" si="187"/>
        <v>10.1585</v>
      </c>
      <c r="O102" s="105">
        <f t="shared" si="187"/>
        <v>14.6853</v>
      </c>
      <c r="P102" s="73">
        <f t="shared" si="184"/>
        <v>32.021322169765867</v>
      </c>
      <c r="Q102" s="116">
        <f t="shared" si="185"/>
        <v>1.1805017377762708</v>
      </c>
      <c r="R102" s="7">
        <f t="shared" si="186"/>
        <v>0.23071210264340802</v>
      </c>
    </row>
    <row r="103" spans="1:18" x14ac:dyDescent="0.25">
      <c r="A103" s="78" t="s">
        <v>4</v>
      </c>
      <c r="B103" s="6">
        <f>+'[1]6.EXPORTACION VARIETAL'!G323/10000</f>
        <v>0.88487999999999989</v>
      </c>
      <c r="C103" s="6">
        <f>+'[1]6.EXPORTACION VARIETAL'!G335/10000</f>
        <v>0.83699999999999997</v>
      </c>
      <c r="D103" s="6">
        <f>+'[1]6.EXPORTACION VARIETAL'!G347/10000</f>
        <v>1.0061</v>
      </c>
      <c r="E103" s="6">
        <f>+'[1]6.EXPORTACION VARIETAL'!G359/10000</f>
        <v>0.94550000000000001</v>
      </c>
      <c r="F103" s="6">
        <f>+'[1]6.EXPORTACION VARIETAL'!G371/10000</f>
        <v>2.6246999999999998</v>
      </c>
      <c r="G103" s="73"/>
      <c r="H103" s="8"/>
      <c r="I103" s="2"/>
      <c r="J103" s="78" t="s">
        <v>4</v>
      </c>
      <c r="K103" s="6">
        <f>+SUM('[1]6.EXPORTACION VARIETAL'!G312:G323)/10000</f>
        <v>11.227639000000002</v>
      </c>
      <c r="L103" s="6">
        <f>+SUM(C97:C103)+SUM(B104:B108)</f>
        <v>10.97664</v>
      </c>
      <c r="M103" s="6">
        <f t="shared" ref="M103:O103" si="188">+SUM(D97:D103)+SUM(C104:C108)</f>
        <v>9.7968000000000011</v>
      </c>
      <c r="N103" s="6">
        <f t="shared" si="188"/>
        <v>10.097899999999999</v>
      </c>
      <c r="O103" s="105">
        <f t="shared" si="188"/>
        <v>16.3645</v>
      </c>
      <c r="P103" s="73"/>
      <c r="Q103" s="117"/>
      <c r="R103" s="8"/>
    </row>
    <row r="104" spans="1:18" x14ac:dyDescent="0.25">
      <c r="A104" s="78" t="s">
        <v>5</v>
      </c>
      <c r="B104" s="6">
        <f>+'[1]6.EXPORTACION VARIETAL'!G324/10000</f>
        <v>1.3986379999999998</v>
      </c>
      <c r="C104" s="6">
        <f>+'[1]6.EXPORTACION VARIETAL'!G336/10000</f>
        <v>1.2239</v>
      </c>
      <c r="D104" s="6">
        <f>+'[1]6.EXPORTACION VARIETAL'!G348/10000</f>
        <v>0.9798</v>
      </c>
      <c r="E104" s="6">
        <f>+'[1]6.EXPORTACION VARIETAL'!G360/10000</f>
        <v>1.4711000000000001</v>
      </c>
      <c r="F104" s="6">
        <f>+'[1]6.EXPORTACION VARIETAL'!G372/10000</f>
        <v>1.5927</v>
      </c>
      <c r="G104" s="73"/>
      <c r="H104" s="8"/>
      <c r="I104" s="2"/>
      <c r="J104" s="78" t="s">
        <v>5</v>
      </c>
      <c r="K104" s="6">
        <f>+SUM('[1]6.EXPORTACION VARIETAL'!G313:G324)/10000</f>
        <v>11.350271000000003</v>
      </c>
      <c r="L104" s="6">
        <f>+SUM(C97:C104)+SUM(B105:B108)</f>
        <v>10.801902</v>
      </c>
      <c r="M104" s="6">
        <f t="shared" ref="M104:O104" si="189">+SUM(D97:D104)+SUM(C105:C108)</f>
        <v>9.5527000000000015</v>
      </c>
      <c r="N104" s="6">
        <f t="shared" si="189"/>
        <v>10.5892</v>
      </c>
      <c r="O104" s="105">
        <f t="shared" si="189"/>
        <v>16.4861</v>
      </c>
      <c r="P104" s="73"/>
      <c r="Q104" s="117"/>
      <c r="R104" s="8"/>
    </row>
    <row r="105" spans="1:18" x14ac:dyDescent="0.25">
      <c r="A105" s="78" t="s">
        <v>6</v>
      </c>
      <c r="B105" s="6">
        <f>+'[1]6.EXPORTACION VARIETAL'!G325/10000</f>
        <v>0.90080000000000005</v>
      </c>
      <c r="C105" s="6">
        <f>+'[1]6.EXPORTACION VARIETAL'!G337/10000</f>
        <v>0.73250000000000004</v>
      </c>
      <c r="D105" s="6">
        <f>+'[1]6.EXPORTACION VARIETAL'!G349/10000</f>
        <v>0.79520000000000002</v>
      </c>
      <c r="E105" s="6">
        <f>+'[1]6.EXPORTACION VARIETAL'!G361/10000</f>
        <v>0.90700000000000003</v>
      </c>
      <c r="F105" s="6">
        <f>+'[1]6.EXPORTACION VARIETAL'!G373/10000</f>
        <v>1.5146999999999999</v>
      </c>
      <c r="G105" s="73"/>
      <c r="H105" s="8"/>
      <c r="I105" s="2"/>
      <c r="J105" s="78" t="s">
        <v>6</v>
      </c>
      <c r="K105" s="6">
        <f>+SUM('[1]6.EXPORTACION VARIETAL'!G314:G325)/10000</f>
        <v>11.309884000000002</v>
      </c>
      <c r="L105" s="6">
        <f>+SUM(C97:C105)+SUM(B106:B108)</f>
        <v>10.633602</v>
      </c>
      <c r="M105" s="6">
        <f t="shared" ref="M105:O105" si="190">+SUM(D97:D105)+SUM(C106:C108)</f>
        <v>9.6154000000000011</v>
      </c>
      <c r="N105" s="6">
        <f t="shared" si="190"/>
        <v>10.701000000000001</v>
      </c>
      <c r="O105" s="105">
        <f t="shared" si="190"/>
        <v>17.093799999999998</v>
      </c>
      <c r="P105" s="73"/>
      <c r="Q105" s="117"/>
      <c r="R105" s="8"/>
    </row>
    <row r="106" spans="1:18" x14ac:dyDescent="0.25">
      <c r="A106" s="78" t="s">
        <v>7</v>
      </c>
      <c r="B106" s="6">
        <f>+'[1]6.EXPORTACION VARIETAL'!G326/10000</f>
        <v>0.988402</v>
      </c>
      <c r="C106" s="6">
        <f>+'[1]6.EXPORTACION VARIETAL'!G338/10000</f>
        <v>0.80769999999999997</v>
      </c>
      <c r="D106" s="6">
        <f>+'[1]6.EXPORTACION VARIETAL'!G350/10000</f>
        <v>0.93830000000000002</v>
      </c>
      <c r="E106" s="6">
        <f>+'[1]6.EXPORTACION VARIETAL'!G362/10000</f>
        <v>1.1021000000000001</v>
      </c>
      <c r="F106" s="6">
        <f>+'[1]6.EXPORTACION VARIETAL'!G374/10000</f>
        <v>1.0773999999999999</v>
      </c>
      <c r="G106" s="73"/>
      <c r="H106" s="8"/>
      <c r="I106" s="2"/>
      <c r="J106" s="78" t="s">
        <v>7</v>
      </c>
      <c r="K106" s="6">
        <f>+SUM('[1]6.EXPORTACION VARIETAL'!G315:G326)/10000</f>
        <v>11.366294000000003</v>
      </c>
      <c r="L106" s="6">
        <f>+SUM(C97:C106)+SUM(B107:B108)</f>
        <v>10.452900000000001</v>
      </c>
      <c r="M106" s="6">
        <f t="shared" ref="M106:O106" si="191">+SUM(D97:D106)+SUM(C107:C108)</f>
        <v>9.7460000000000004</v>
      </c>
      <c r="N106" s="6">
        <f t="shared" si="191"/>
        <v>10.864800000000001</v>
      </c>
      <c r="O106" s="105">
        <f t="shared" si="191"/>
        <v>17.069099999999999</v>
      </c>
      <c r="P106" s="73"/>
      <c r="Q106" s="117"/>
      <c r="R106" s="8"/>
    </row>
    <row r="107" spans="1:18" x14ac:dyDescent="0.25">
      <c r="A107" s="78" t="s">
        <v>8</v>
      </c>
      <c r="B107" s="6">
        <f>+'[1]6.EXPORTACION VARIETAL'!G327/10000</f>
        <v>0.8155</v>
      </c>
      <c r="C107" s="6">
        <f>+'[1]6.EXPORTACION VARIETAL'!G339/10000</f>
        <v>0.77510000000000001</v>
      </c>
      <c r="D107" s="6">
        <f>+'[1]6.EXPORTACION VARIETAL'!G351/10000</f>
        <v>0.6754</v>
      </c>
      <c r="E107" s="6">
        <f>+'[1]6.EXPORTACION VARIETAL'!G363/10000</f>
        <v>0.96040000000000003</v>
      </c>
      <c r="F107" s="6">
        <f>+'[1]6.EXPORTACION VARIETAL'!G375/10000</f>
        <v>1.0831</v>
      </c>
      <c r="G107" s="73"/>
      <c r="H107" s="8"/>
      <c r="I107" s="2"/>
      <c r="J107" s="78" t="s">
        <v>8</v>
      </c>
      <c r="K107" s="6">
        <f>+SUM('[1]6.EXPORTACION VARIETAL'!G316:G327)/10000</f>
        <v>11.323487000000002</v>
      </c>
      <c r="L107" s="6">
        <f>+SUM(C97:C107)+SUM(B108)</f>
        <v>10.412500000000001</v>
      </c>
      <c r="M107" s="6">
        <f t="shared" ref="M107:O107" si="192">+SUM(D97:D107)+SUM(C108)</f>
        <v>9.6463000000000001</v>
      </c>
      <c r="N107" s="6">
        <f t="shared" si="192"/>
        <v>11.149800000000001</v>
      </c>
      <c r="O107" s="105">
        <f t="shared" si="192"/>
        <v>17.191799999999997</v>
      </c>
      <c r="P107" s="73"/>
      <c r="Q107" s="117"/>
      <c r="R107" s="8"/>
    </row>
    <row r="108" spans="1:18" x14ac:dyDescent="0.25">
      <c r="A108" s="78" t="s">
        <v>9</v>
      </c>
      <c r="B108" s="6">
        <f>+'[1]6.EXPORTACION VARIETAL'!G328/10000</f>
        <v>0.94569999999999999</v>
      </c>
      <c r="C108" s="6">
        <f>+'[1]6.EXPORTACION VARIETAL'!G340/10000</f>
        <v>0.69220000000000004</v>
      </c>
      <c r="D108" s="6">
        <f>+'[1]6.EXPORTACION VARIETAL'!G352/10000</f>
        <v>0.68369999999999997</v>
      </c>
      <c r="E108" s="6">
        <f>+'[1]6.EXPORTACION VARIETAL'!G364/10000</f>
        <v>1.6568000000000001</v>
      </c>
      <c r="F108" s="6">
        <f>+'[1]6.EXPORTACION VARIETAL'!G376/10000</f>
        <v>1.1031</v>
      </c>
      <c r="G108" s="73"/>
      <c r="H108" s="8"/>
      <c r="I108" s="2"/>
      <c r="J108" s="78" t="s">
        <v>9</v>
      </c>
      <c r="K108" s="6">
        <f>+SUM('[1]6.EXPORTACION VARIETAL'!G317:G328)/10000</f>
        <v>11.598979</v>
      </c>
      <c r="L108" s="6">
        <f>+SUM(C97:C108)</f>
        <v>10.159000000000001</v>
      </c>
      <c r="M108" s="6">
        <f t="shared" ref="M108:O108" si="193">+SUM(D97:D108)</f>
        <v>9.6378000000000004</v>
      </c>
      <c r="N108" s="6">
        <f t="shared" si="193"/>
        <v>12.122900000000001</v>
      </c>
      <c r="O108" s="105">
        <f t="shared" si="193"/>
        <v>16.638099999999998</v>
      </c>
      <c r="P108" s="73"/>
      <c r="Q108" s="117"/>
      <c r="R108" s="8"/>
    </row>
    <row r="109" spans="1:18" ht="25.5" x14ac:dyDescent="0.25">
      <c r="A109" s="89" t="s">
        <v>13</v>
      </c>
      <c r="B109" s="90">
        <f>SUM(B97:B108)</f>
        <v>11.598979</v>
      </c>
      <c r="C109" s="90">
        <f t="shared" ref="C109" si="194">SUM(C97:C108)</f>
        <v>10.159000000000001</v>
      </c>
      <c r="D109" s="90">
        <f t="shared" ref="D109" si="195">SUM(D97:D108)</f>
        <v>9.6378000000000004</v>
      </c>
      <c r="E109" s="90">
        <f t="shared" ref="E109" si="196">SUM(E97:E108)</f>
        <v>12.122900000000001</v>
      </c>
      <c r="F109" s="90">
        <f t="shared" ref="F109" si="197">SUM(F97:F108)</f>
        <v>16.638099999999998</v>
      </c>
      <c r="G109" s="91"/>
      <c r="H109" s="92"/>
      <c r="I109" s="3"/>
      <c r="J109" s="79" t="s">
        <v>14</v>
      </c>
      <c r="K109" s="82">
        <f>+AVERAGE(K97:K108)</f>
        <v>11.486856166666669</v>
      </c>
      <c r="L109" s="82">
        <f>+AVERAGE(L97:L108)</f>
        <v>10.85502625</v>
      </c>
      <c r="M109" s="82">
        <f t="shared" ref="M109:P109" si="198">+AVERAGE(M97:M108)</f>
        <v>9.8633499999999987</v>
      </c>
      <c r="N109" s="82">
        <f t="shared" si="198"/>
        <v>10.438108333333334</v>
      </c>
      <c r="O109" s="106">
        <f t="shared" si="198"/>
        <v>15.105233333333333</v>
      </c>
      <c r="P109" s="83">
        <f t="shared" si="198"/>
        <v>21.726337028294306</v>
      </c>
      <c r="Q109" s="118">
        <f t="shared" ref="Q109" si="199">+P109/O109-1</f>
        <v>0.43833177209847629</v>
      </c>
      <c r="R109" s="113">
        <f t="shared" ref="R109" si="200">+POWER(P109/K109,0.2)-1</f>
        <v>0.13594437630022926</v>
      </c>
    </row>
    <row r="110" spans="1:18" ht="25.5" x14ac:dyDescent="0.25">
      <c r="A110" s="93" t="s">
        <v>15</v>
      </c>
      <c r="B110" s="94">
        <f>+B109/B$163</f>
        <v>5.3267371317331752E-2</v>
      </c>
      <c r="C110" s="94">
        <f t="shared" ref="C110:F110" si="201">+C109/C$163</f>
        <v>5.1851738429186826E-2</v>
      </c>
      <c r="D110" s="94">
        <f t="shared" si="201"/>
        <v>4.9722003965254759E-2</v>
      </c>
      <c r="E110" s="94">
        <f t="shared" si="201"/>
        <v>5.7043733419160803E-2</v>
      </c>
      <c r="F110" s="94">
        <f t="shared" si="201"/>
        <v>6.4122169765873385E-2</v>
      </c>
      <c r="G110" s="95"/>
      <c r="H110" s="96"/>
      <c r="I110" s="3"/>
      <c r="J110" s="80" t="s">
        <v>15</v>
      </c>
      <c r="K110" s="84">
        <f>+K109/K$163</f>
        <v>5.3158230019738476E-2</v>
      </c>
      <c r="L110" s="84">
        <f t="shared" ref="L110:P110" si="202">+L109/L$163</f>
        <v>5.2664103645787719E-2</v>
      </c>
      <c r="M110" s="84">
        <f t="shared" si="202"/>
        <v>5.1451576675608658E-2</v>
      </c>
      <c r="N110" s="84">
        <f t="shared" si="202"/>
        <v>5.0829841631560277E-2</v>
      </c>
      <c r="O110" s="107">
        <f t="shared" si="202"/>
        <v>6.3961245856618415E-2</v>
      </c>
      <c r="P110" s="110">
        <f t="shared" si="202"/>
        <v>6.3414232706324639E-2</v>
      </c>
      <c r="Q110" s="110"/>
      <c r="R110" s="114"/>
    </row>
    <row r="111" spans="1:18" ht="26.25" thickBot="1" x14ac:dyDescent="0.3">
      <c r="A111" s="97" t="s">
        <v>12</v>
      </c>
      <c r="B111" s="98"/>
      <c r="C111" s="99">
        <f>+C109/B109-1</f>
        <v>-0.12414704777032526</v>
      </c>
      <c r="D111" s="99">
        <f t="shared" ref="D111:F111" si="203">+D109/C109-1</f>
        <v>-5.1304262230534525E-2</v>
      </c>
      <c r="E111" s="99">
        <f t="shared" si="203"/>
        <v>0.25784930170785869</v>
      </c>
      <c r="F111" s="99">
        <f t="shared" si="203"/>
        <v>0.37245213604005611</v>
      </c>
      <c r="G111" s="100"/>
      <c r="H111" s="101"/>
      <c r="I111" s="2"/>
      <c r="J111" s="81" t="s">
        <v>12</v>
      </c>
      <c r="K111" s="85"/>
      <c r="L111" s="86">
        <f>+L109/K109-1</f>
        <v>-5.5004598951987949E-2</v>
      </c>
      <c r="M111" s="86">
        <f t="shared" ref="M111:O111" si="204">+M109/L109-1</f>
        <v>-9.1356411966300066E-2</v>
      </c>
      <c r="N111" s="86">
        <f t="shared" si="204"/>
        <v>5.827212187880737E-2</v>
      </c>
      <c r="O111" s="108">
        <f t="shared" si="204"/>
        <v>0.44712364069798705</v>
      </c>
      <c r="P111" s="111">
        <f t="shared" ref="P111" si="205">+P109/O109-1</f>
        <v>0.43833177209847629</v>
      </c>
      <c r="Q111" s="87"/>
      <c r="R111" s="88"/>
    </row>
    <row r="112" spans="1:18" ht="15.75" thickBot="1" x14ac:dyDescent="0.3"/>
    <row r="113" spans="1:18" ht="15.75" thickBot="1" x14ac:dyDescent="0.3">
      <c r="A113" s="266" t="s">
        <v>60</v>
      </c>
      <c r="B113" s="267"/>
      <c r="C113" s="267"/>
      <c r="D113" s="267"/>
      <c r="E113" s="267"/>
      <c r="F113" s="267"/>
      <c r="G113" s="267"/>
      <c r="H113" s="268"/>
      <c r="I113" s="2"/>
      <c r="J113" s="266" t="s">
        <v>61</v>
      </c>
      <c r="K113" s="267"/>
      <c r="L113" s="267"/>
      <c r="M113" s="267"/>
      <c r="N113" s="267"/>
      <c r="O113" s="267"/>
      <c r="P113" s="267"/>
      <c r="Q113" s="267"/>
      <c r="R113" s="268"/>
    </row>
    <row r="114" spans="1:18" ht="38.25" x14ac:dyDescent="0.25">
      <c r="A114" s="74"/>
      <c r="B114" s="75">
        <v>2016</v>
      </c>
      <c r="C114" s="75">
        <f>+B114+1</f>
        <v>2017</v>
      </c>
      <c r="D114" s="75">
        <f t="shared" ref="D114:G114" si="206">+C114+1</f>
        <v>2018</v>
      </c>
      <c r="E114" s="75">
        <f t="shared" si="206"/>
        <v>2019</v>
      </c>
      <c r="F114" s="75">
        <f t="shared" si="206"/>
        <v>2020</v>
      </c>
      <c r="G114" s="76">
        <f t="shared" si="206"/>
        <v>2021</v>
      </c>
      <c r="H114" s="77" t="s">
        <v>16</v>
      </c>
      <c r="I114" s="2"/>
      <c r="J114" s="103"/>
      <c r="K114" s="102">
        <v>2016</v>
      </c>
      <c r="L114" s="102">
        <f>+K114+1</f>
        <v>2017</v>
      </c>
      <c r="M114" s="102">
        <f t="shared" ref="M114:P114" si="207">+L114+1</f>
        <v>2018</v>
      </c>
      <c r="N114" s="102">
        <f t="shared" si="207"/>
        <v>2019</v>
      </c>
      <c r="O114" s="104">
        <f t="shared" si="207"/>
        <v>2020</v>
      </c>
      <c r="P114" s="109">
        <f t="shared" si="207"/>
        <v>2021</v>
      </c>
      <c r="Q114" s="115" t="s">
        <v>16</v>
      </c>
      <c r="R114" s="112" t="s">
        <v>21</v>
      </c>
    </row>
    <row r="115" spans="1:18" x14ac:dyDescent="0.25">
      <c r="A115" s="78" t="s">
        <v>10</v>
      </c>
      <c r="B115" s="6">
        <f>+'[1]6.EXPORTACION VARIETAL'!H317/10000</f>
        <v>0.35844899999999996</v>
      </c>
      <c r="C115" s="6">
        <f>+'[1]6.EXPORTACION VARIETAL'!H329/10000</f>
        <v>0.41370000000000001</v>
      </c>
      <c r="D115" s="6">
        <f>+'[1]6.EXPORTACION VARIETAL'!H341/10000</f>
        <v>0.49890000000000001</v>
      </c>
      <c r="E115" s="6">
        <f>+'[1]6.EXPORTACION VARIETAL'!H353/10000</f>
        <v>0.31780000000000003</v>
      </c>
      <c r="F115" s="6">
        <f>+'[1]6.EXPORTACION VARIETAL'!H365/10000</f>
        <v>0.45219999999999999</v>
      </c>
      <c r="G115" s="73">
        <f>+'[1]6.EXPORTACION VARIETAL'!H377/10000</f>
        <v>0.3538</v>
      </c>
      <c r="H115" s="7">
        <f>+G115/F115-1</f>
        <v>-0.21760283060592656</v>
      </c>
      <c r="I115" s="2"/>
      <c r="J115" s="78" t="s">
        <v>10</v>
      </c>
      <c r="K115" s="6">
        <f>+SUM('[1]6.EXPORTACION VARIETAL'!H306:H317)/10000</f>
        <v>6.4303169999999996</v>
      </c>
      <c r="L115" s="6">
        <f>+SUM(C115)+SUM(B116:B126)</f>
        <v>6.5197460000000014</v>
      </c>
      <c r="M115" s="6">
        <f t="shared" ref="M115" si="208">+SUM(D115)+SUM(C116:C126)</f>
        <v>5.9808000000000003</v>
      </c>
      <c r="N115" s="6">
        <f t="shared" ref="N115" si="209">+SUM(E115)+SUM(D116:D126)</f>
        <v>5.2837999999999994</v>
      </c>
      <c r="O115" s="105">
        <f t="shared" ref="O115" si="210">+SUM(F115)+SUM(E116:E126)</f>
        <v>5.6215000000000002</v>
      </c>
      <c r="P115" s="73">
        <f t="shared" ref="P115" si="211">+SUM(G115)+SUM(F116:F126)</f>
        <v>5.7895999999999992</v>
      </c>
      <c r="Q115" s="116">
        <f>+P115/O115-1</f>
        <v>2.9903050787156271E-2</v>
      </c>
      <c r="R115" s="7">
        <f>+POWER(P115/K115,0.2)-1</f>
        <v>-2.077332554318323E-2</v>
      </c>
    </row>
    <row r="116" spans="1:18" x14ac:dyDescent="0.25">
      <c r="A116" s="78" t="s">
        <v>11</v>
      </c>
      <c r="B116" s="6">
        <f>+'[1]6.EXPORTACION VARIETAL'!H318/10000</f>
        <v>0.42574600000000001</v>
      </c>
      <c r="C116" s="6">
        <f>+'[1]6.EXPORTACION VARIETAL'!H330/10000</f>
        <v>0.32</v>
      </c>
      <c r="D116" s="6">
        <f>+'[1]6.EXPORTACION VARIETAL'!H342/10000</f>
        <v>0.2392</v>
      </c>
      <c r="E116" s="6">
        <f>+'[1]6.EXPORTACION VARIETAL'!H354/10000</f>
        <v>0.34370000000000001</v>
      </c>
      <c r="F116" s="6">
        <f>+'[1]6.EXPORTACION VARIETAL'!H366/10000</f>
        <v>0.27860000000000001</v>
      </c>
      <c r="G116" s="73">
        <f>+'[1]6.EXPORTACION VARIETAL'!H378/10000</f>
        <v>0.34949999999999998</v>
      </c>
      <c r="H116" s="7">
        <f t="shared" ref="H116:H118" si="212">+G116/F116-1</f>
        <v>0.25448671931083977</v>
      </c>
      <c r="I116" s="2"/>
      <c r="J116" s="78" t="s">
        <v>11</v>
      </c>
      <c r="K116" s="6">
        <f>+SUM('[1]6.EXPORTACION VARIETAL'!H307:H318)/10000</f>
        <v>6.354463</v>
      </c>
      <c r="L116" s="6">
        <f>+SUM(C115:C116)+SUM(B117:B126)</f>
        <v>6.4140000000000006</v>
      </c>
      <c r="M116" s="6">
        <f t="shared" ref="M116" si="213">+SUM(D115:D116)+SUM(C117:C126)</f>
        <v>5.9</v>
      </c>
      <c r="N116" s="6">
        <f t="shared" ref="N116" si="214">+SUM(E115:E116)+SUM(D117:D126)</f>
        <v>5.388300000000001</v>
      </c>
      <c r="O116" s="105">
        <f t="shared" ref="O116" si="215">+SUM(F115:F116)+SUM(E117:E126)</f>
        <v>5.5564</v>
      </c>
      <c r="P116" s="73">
        <f t="shared" ref="P116" si="216">+SUM(G115:G116)+SUM(F117:F126)</f>
        <v>5.8605</v>
      </c>
      <c r="Q116" s="116">
        <f t="shared" ref="Q116:Q118" si="217">+P116/O116-1</f>
        <v>5.4729681088474535E-2</v>
      </c>
      <c r="R116" s="7">
        <f t="shared" ref="R116:R118" si="218">+POWER(P116/K116,0.2)-1</f>
        <v>-1.6054230061104846E-2</v>
      </c>
    </row>
    <row r="117" spans="1:18" x14ac:dyDescent="0.25">
      <c r="A117" s="78" t="s">
        <v>0</v>
      </c>
      <c r="B117" s="6">
        <f>+'[1]6.EXPORTACION VARIETAL'!H319/10000</f>
        <v>0.65476199999999996</v>
      </c>
      <c r="C117" s="6">
        <f>+'[1]6.EXPORTACION VARIETAL'!H331/10000</f>
        <v>0.42020000000000002</v>
      </c>
      <c r="D117" s="6">
        <f>+'[1]6.EXPORTACION VARIETAL'!H343/10000</f>
        <v>0.57010000000000005</v>
      </c>
      <c r="E117" s="6">
        <f>+'[1]6.EXPORTACION VARIETAL'!H355/10000</f>
        <v>0.53110000000000002</v>
      </c>
      <c r="F117" s="6">
        <f>+'[1]6.EXPORTACION VARIETAL'!H367/10000</f>
        <v>0.25650000000000001</v>
      </c>
      <c r="G117" s="73">
        <f>+'[1]6.EXPORTACION VARIETAL'!H379/10000</f>
        <v>0.55049999999999999</v>
      </c>
      <c r="H117" s="7">
        <f t="shared" si="212"/>
        <v>1.1461988304093564</v>
      </c>
      <c r="I117" s="2"/>
      <c r="J117" s="78" t="s">
        <v>0</v>
      </c>
      <c r="K117" s="6">
        <f>+SUM('[1]6.EXPORTACION VARIETAL'!H308:H319)/10000</f>
        <v>6.452024999999999</v>
      </c>
      <c r="L117" s="6">
        <f>+SUM(C115:C117)+SUM(B118:B126)</f>
        <v>6.1794380000000002</v>
      </c>
      <c r="M117" s="6">
        <f t="shared" ref="M117" si="219">+SUM(D115:D117)+SUM(C118:C126)</f>
        <v>6.0499000000000001</v>
      </c>
      <c r="N117" s="6">
        <f t="shared" ref="N117" si="220">+SUM(E115:E117)+SUM(D118:D126)</f>
        <v>5.3492999999999995</v>
      </c>
      <c r="O117" s="105">
        <f t="shared" ref="O117" si="221">+SUM(F115:F117)+SUM(E118:E126)</f>
        <v>5.2818000000000005</v>
      </c>
      <c r="P117" s="73">
        <f t="shared" ref="P117" si="222">+SUM(G115:G117)+SUM(F118:F126)</f>
        <v>6.1544999999999996</v>
      </c>
      <c r="Q117" s="116">
        <f t="shared" si="217"/>
        <v>0.16522776326252386</v>
      </c>
      <c r="R117" s="7">
        <f t="shared" si="218"/>
        <v>-9.3976660078901597E-3</v>
      </c>
    </row>
    <row r="118" spans="1:18" x14ac:dyDescent="0.25">
      <c r="A118" s="78" t="s">
        <v>1</v>
      </c>
      <c r="B118" s="6">
        <f>+'[1]6.EXPORTACION VARIETAL'!H320/10000</f>
        <v>0.96604699999999999</v>
      </c>
      <c r="C118" s="6">
        <f>+'[1]6.EXPORTACION VARIETAL'!H332/10000</f>
        <v>0.51870000000000005</v>
      </c>
      <c r="D118" s="6">
        <f>+'[1]6.EXPORTACION VARIETAL'!H344/10000</f>
        <v>0.33279999999999998</v>
      </c>
      <c r="E118" s="6">
        <f>+'[1]6.EXPORTACION VARIETAL'!H356/10000</f>
        <v>0.4577</v>
      </c>
      <c r="F118" s="6">
        <f>+'[1]6.EXPORTACION VARIETAL'!H368/10000</f>
        <v>0.48830000000000001</v>
      </c>
      <c r="G118" s="73">
        <f>+'[1]6.EXPORTACION VARIETAL'!H380/10000</f>
        <v>0.21729999999999999</v>
      </c>
      <c r="H118" s="7">
        <f t="shared" si="212"/>
        <v>-0.55498668851116117</v>
      </c>
      <c r="I118" s="2"/>
      <c r="J118" s="78" t="s">
        <v>1</v>
      </c>
      <c r="K118" s="6">
        <f>+SUM('[1]6.EXPORTACION VARIETAL'!H309:H320)/10000</f>
        <v>6.9228719999999999</v>
      </c>
      <c r="L118" s="6">
        <f>+SUM(C115:C118)+SUM(B119:B126)</f>
        <v>5.7320910000000005</v>
      </c>
      <c r="M118" s="6">
        <f t="shared" ref="M118" si="223">+SUM(D115:D118)+SUM(C119:C126)</f>
        <v>5.8639999999999999</v>
      </c>
      <c r="N118" s="6">
        <f t="shared" ref="N118" si="224">+SUM(E115:E118)+SUM(D119:D126)</f>
        <v>5.4741999999999997</v>
      </c>
      <c r="O118" s="105">
        <f t="shared" ref="O118" si="225">+SUM(F115:F118)+SUM(E119:E126)</f>
        <v>5.3124000000000002</v>
      </c>
      <c r="P118" s="73">
        <f t="shared" ref="P118" si="226">+SUM(G115:G118)+SUM(F119:F126)</f>
        <v>5.8834999999999997</v>
      </c>
      <c r="Q118" s="116">
        <f t="shared" si="217"/>
        <v>0.10750320006023628</v>
      </c>
      <c r="R118" s="7">
        <f t="shared" si="218"/>
        <v>-3.2012183361249003E-2</v>
      </c>
    </row>
    <row r="119" spans="1:18" x14ac:dyDescent="0.25">
      <c r="A119" s="78" t="s">
        <v>2</v>
      </c>
      <c r="B119" s="6">
        <f>+'[1]6.EXPORTACION VARIETAL'!H321/10000</f>
        <v>0.40204499999999999</v>
      </c>
      <c r="C119" s="6">
        <f>+'[1]6.EXPORTACION VARIETAL'!H333/10000</f>
        <v>0.39040000000000002</v>
      </c>
      <c r="D119" s="6">
        <f>+'[1]6.EXPORTACION VARIETAL'!H345/10000</f>
        <v>0.32340000000000002</v>
      </c>
      <c r="E119" s="6">
        <f>+'[1]6.EXPORTACION VARIETAL'!H357/10000</f>
        <v>0.38829999999999998</v>
      </c>
      <c r="F119" s="6">
        <f>+'[1]6.EXPORTACION VARIETAL'!H369/10000</f>
        <v>0.48139999999999999</v>
      </c>
      <c r="G119" s="73">
        <f>+'[1]6.EXPORTACION VARIETAL'!H381/10000</f>
        <v>0.45860000000000001</v>
      </c>
      <c r="H119" s="7">
        <f t="shared" ref="H119:H120" si="227">+G119/F119-1</f>
        <v>-4.7361861238055636E-2</v>
      </c>
      <c r="I119" s="2"/>
      <c r="J119" s="78" t="s">
        <v>2</v>
      </c>
      <c r="K119" s="6">
        <f>+SUM('[1]6.EXPORTACION VARIETAL'!H310:H321)/10000</f>
        <v>6.7007679999999992</v>
      </c>
      <c r="L119" s="6">
        <f>+SUM(C115:C119)+SUM(B120:B126)</f>
        <v>5.7204460000000008</v>
      </c>
      <c r="M119" s="6">
        <f t="shared" ref="M119" si="228">+SUM(D115:D119)+SUM(C120:C126)</f>
        <v>5.7969999999999988</v>
      </c>
      <c r="N119" s="6">
        <f t="shared" ref="N119" si="229">+SUM(E115:E119)+SUM(D120:D126)</f>
        <v>5.5390999999999995</v>
      </c>
      <c r="O119" s="105">
        <f t="shared" ref="O119" si="230">+SUM(F115:F119)+SUM(E120:E126)</f>
        <v>5.4055</v>
      </c>
      <c r="P119" s="73">
        <f t="shared" ref="P119:P120" si="231">+SUM(G116:G119)+SUM(F120:F127)</f>
        <v>11.3949</v>
      </c>
      <c r="Q119" s="116">
        <f t="shared" ref="Q119:Q120" si="232">+P119/O119-1</f>
        <v>1.1080196096568309</v>
      </c>
      <c r="R119" s="7">
        <f t="shared" ref="R119:R120" si="233">+POWER(P119/K119,0.2)-1</f>
        <v>0.11203175050965775</v>
      </c>
    </row>
    <row r="120" spans="1:18" x14ac:dyDescent="0.25">
      <c r="A120" s="78" t="s">
        <v>3</v>
      </c>
      <c r="B120" s="6">
        <f>+'[1]6.EXPORTACION VARIETAL'!H322/10000</f>
        <v>0.40884100000000001</v>
      </c>
      <c r="C120" s="6">
        <f>+'[1]6.EXPORTACION VARIETAL'!H334/10000</f>
        <v>0.40789999999999998</v>
      </c>
      <c r="D120" s="6">
        <f>+'[1]6.EXPORTACION VARIETAL'!H346/10000</f>
        <v>0.4491</v>
      </c>
      <c r="E120" s="6">
        <f>+'[1]6.EXPORTACION VARIETAL'!H358/10000</f>
        <v>0.33310000000000001</v>
      </c>
      <c r="F120" s="6">
        <f>+'[1]6.EXPORTACION VARIETAL'!H370/10000</f>
        <v>0.4572</v>
      </c>
      <c r="G120" s="73">
        <f>+'[1]6.EXPORTACION VARIETAL'!H382/10000</f>
        <v>0.55000000000000004</v>
      </c>
      <c r="H120" s="7">
        <f t="shared" si="227"/>
        <v>0.2029746281714786</v>
      </c>
      <c r="I120" s="2"/>
      <c r="J120" s="78" t="s">
        <v>3</v>
      </c>
      <c r="K120" s="6">
        <f>+SUM('[1]6.EXPORTACION VARIETAL'!H311:H322)/10000</f>
        <v>6.4637519999999986</v>
      </c>
      <c r="L120" s="6">
        <f>+SUM(C115:C120)+SUM(B121:B126)</f>
        <v>5.7195050000000007</v>
      </c>
      <c r="M120" s="6">
        <f t="shared" ref="M120" si="234">+SUM(D115:D120)+SUM(C121:C126)</f>
        <v>5.8381999999999996</v>
      </c>
      <c r="N120" s="6">
        <f t="shared" ref="N120" si="235">+SUM(E115:E120)+SUM(D121:D126)</f>
        <v>5.4230999999999998</v>
      </c>
      <c r="O120" s="105">
        <f t="shared" ref="O120" si="236">+SUM(F115:F120)+SUM(E121:E126)</f>
        <v>5.5296000000000003</v>
      </c>
      <c r="P120" s="73">
        <f t="shared" si="231"/>
        <v>11.160891974178629</v>
      </c>
      <c r="Q120" s="116">
        <f t="shared" si="232"/>
        <v>1.0183904756544107</v>
      </c>
      <c r="R120" s="7">
        <f t="shared" si="233"/>
        <v>0.11543134334727978</v>
      </c>
    </row>
    <row r="121" spans="1:18" x14ac:dyDescent="0.25">
      <c r="A121" s="78" t="s">
        <v>4</v>
      </c>
      <c r="B121" s="6">
        <f>+'[1]6.EXPORTACION VARIETAL'!H323/10000</f>
        <v>0.40599000000000002</v>
      </c>
      <c r="C121" s="6">
        <f>+'[1]6.EXPORTACION VARIETAL'!H335/10000</f>
        <v>0.50390000000000001</v>
      </c>
      <c r="D121" s="6">
        <f>+'[1]6.EXPORTACION VARIETAL'!H347/10000</f>
        <v>0.59619999999999995</v>
      </c>
      <c r="E121" s="6">
        <f>+'[1]6.EXPORTACION VARIETAL'!H359/10000</f>
        <v>0.50570000000000004</v>
      </c>
      <c r="F121" s="6">
        <f>+'[1]6.EXPORTACION VARIETAL'!H371/10000</f>
        <v>0.36549999999999999</v>
      </c>
      <c r="G121" s="73"/>
      <c r="H121" s="8"/>
      <c r="I121" s="2"/>
      <c r="J121" s="78" t="s">
        <v>4</v>
      </c>
      <c r="K121" s="6">
        <f>+SUM('[1]6.EXPORTACION VARIETAL'!H312:H323)/10000</f>
        <v>6.3832069999999996</v>
      </c>
      <c r="L121" s="6">
        <f>+SUM(C115:C121)+SUM(B122:B126)</f>
        <v>5.8174150000000004</v>
      </c>
      <c r="M121" s="6">
        <f t="shared" ref="M121" si="237">+SUM(D115:D121)+SUM(C122:C126)</f>
        <v>5.9305000000000003</v>
      </c>
      <c r="N121" s="6">
        <f t="shared" ref="N121" si="238">+SUM(E115:E121)+SUM(D122:D126)</f>
        <v>5.3326000000000002</v>
      </c>
      <c r="O121" s="105">
        <f t="shared" ref="O121" si="239">+SUM(F115:F121)+SUM(E122:E126)</f>
        <v>5.3894000000000002</v>
      </c>
      <c r="P121" s="73"/>
      <c r="Q121" s="117"/>
      <c r="R121" s="8"/>
    </row>
    <row r="122" spans="1:18" x14ac:dyDescent="0.25">
      <c r="A122" s="78" t="s">
        <v>5</v>
      </c>
      <c r="B122" s="6">
        <f>+'[1]6.EXPORTACION VARIETAL'!H324/10000</f>
        <v>0.71056700000000006</v>
      </c>
      <c r="C122" s="6">
        <f>+'[1]6.EXPORTACION VARIETAL'!H336/10000</f>
        <v>0.56010000000000004</v>
      </c>
      <c r="D122" s="6">
        <f>+'[1]6.EXPORTACION VARIETAL'!H348/10000</f>
        <v>0.57269999999999999</v>
      </c>
      <c r="E122" s="6">
        <f>+'[1]6.EXPORTACION VARIETAL'!H360/10000</f>
        <v>0.55179999999999996</v>
      </c>
      <c r="F122" s="6">
        <f>+'[1]6.EXPORTACION VARIETAL'!H372/10000</f>
        <v>0.81210000000000004</v>
      </c>
      <c r="G122" s="73"/>
      <c r="H122" s="8"/>
      <c r="I122" s="2"/>
      <c r="J122" s="78" t="s">
        <v>5</v>
      </c>
      <c r="K122" s="6">
        <f>+SUM('[1]6.EXPORTACION VARIETAL'!H313:H324)/10000</f>
        <v>6.4436829999999992</v>
      </c>
      <c r="L122" s="6">
        <f>+SUM(C115:C122)+SUM(B123:B126)</f>
        <v>5.6669480000000005</v>
      </c>
      <c r="M122" s="6">
        <f t="shared" ref="M122" si="240">+SUM(D115:D122)+SUM(C123:C126)</f>
        <v>5.9430999999999994</v>
      </c>
      <c r="N122" s="6">
        <f t="shared" ref="N122" si="241">+SUM(E115:E122)+SUM(D123:D126)</f>
        <v>5.3117000000000001</v>
      </c>
      <c r="O122" s="105">
        <f t="shared" ref="O122" si="242">+SUM(F115:F122)+SUM(E123:E126)</f>
        <v>5.6497000000000002</v>
      </c>
      <c r="P122" s="73"/>
      <c r="Q122" s="117"/>
      <c r="R122" s="8"/>
    </row>
    <row r="123" spans="1:18" x14ac:dyDescent="0.25">
      <c r="A123" s="78" t="s">
        <v>6</v>
      </c>
      <c r="B123" s="6">
        <f>+'[1]6.EXPORTACION VARIETAL'!H325/10000</f>
        <v>0.54187700000000005</v>
      </c>
      <c r="C123" s="6">
        <f>+'[1]6.EXPORTACION VARIETAL'!H337/10000</f>
        <v>0.70309999999999995</v>
      </c>
      <c r="D123" s="6">
        <f>+'[1]6.EXPORTACION VARIETAL'!H349/10000</f>
        <v>0.39450000000000002</v>
      </c>
      <c r="E123" s="6">
        <f>+'[1]6.EXPORTACION VARIETAL'!H361/10000</f>
        <v>0.49049999999999999</v>
      </c>
      <c r="F123" s="6">
        <f>+'[1]6.EXPORTACION VARIETAL'!H373/10000</f>
        <v>0.66200000000000003</v>
      </c>
      <c r="G123" s="73"/>
      <c r="H123" s="8"/>
      <c r="I123" s="2"/>
      <c r="J123" s="78" t="s">
        <v>6</v>
      </c>
      <c r="K123" s="6">
        <f>+SUM('[1]6.EXPORTACION VARIETAL'!H314:H325)/10000</f>
        <v>6.4090379999999989</v>
      </c>
      <c r="L123" s="6">
        <f>+SUM(C115:C123)+SUM(B124:B126)</f>
        <v>5.8281710000000002</v>
      </c>
      <c r="M123" s="6">
        <f t="shared" ref="M123" si="243">+SUM(D115:D123)+SUM(C124:C126)</f>
        <v>5.6344999999999992</v>
      </c>
      <c r="N123" s="6">
        <f t="shared" ref="N123" si="244">+SUM(E115:E123)+SUM(D124:D126)</f>
        <v>5.4077000000000002</v>
      </c>
      <c r="O123" s="105">
        <f t="shared" ref="O123" si="245">+SUM(F115:F123)+SUM(E124:E126)</f>
        <v>5.8212000000000002</v>
      </c>
      <c r="P123" s="73"/>
      <c r="Q123" s="117"/>
      <c r="R123" s="8"/>
    </row>
    <row r="124" spans="1:18" x14ac:dyDescent="0.25">
      <c r="A124" s="78" t="s">
        <v>7</v>
      </c>
      <c r="B124" s="6">
        <f>+'[1]6.EXPORTACION VARIETAL'!H326/10000</f>
        <v>0.45437100000000002</v>
      </c>
      <c r="C124" s="6">
        <f>+'[1]6.EXPORTACION VARIETAL'!H338/10000</f>
        <v>0.52410000000000001</v>
      </c>
      <c r="D124" s="6">
        <f>+'[1]6.EXPORTACION VARIETAL'!H350/10000</f>
        <v>0.42530000000000001</v>
      </c>
      <c r="E124" s="6">
        <f>+'[1]6.EXPORTACION VARIETAL'!H362/10000</f>
        <v>0.48649999999999999</v>
      </c>
      <c r="F124" s="6">
        <f>+'[1]6.EXPORTACION VARIETAL'!H374/10000</f>
        <v>0.4531</v>
      </c>
      <c r="G124" s="73"/>
      <c r="H124" s="8"/>
      <c r="I124" s="2"/>
      <c r="J124" s="78" t="s">
        <v>7</v>
      </c>
      <c r="K124" s="6">
        <f>+SUM('[1]6.EXPORTACION VARIETAL'!H315:H326)/10000</f>
        <v>6.2843279999999995</v>
      </c>
      <c r="L124" s="6">
        <f>+SUM(C115:C124)+SUM(B125:B126)</f>
        <v>5.8978999999999999</v>
      </c>
      <c r="M124" s="6">
        <f t="shared" ref="M124" si="246">+SUM(D115:D124)+SUM(C125:C126)</f>
        <v>5.5356999999999994</v>
      </c>
      <c r="N124" s="6">
        <f t="shared" ref="N124" si="247">+SUM(E115:E124)+SUM(D125:D126)</f>
        <v>5.4688999999999997</v>
      </c>
      <c r="O124" s="105">
        <f t="shared" ref="O124" si="248">+SUM(F115:F124)+SUM(E125:E126)</f>
        <v>5.7877999999999998</v>
      </c>
      <c r="P124" s="73"/>
      <c r="Q124" s="117"/>
      <c r="R124" s="8"/>
    </row>
    <row r="125" spans="1:18" x14ac:dyDescent="0.25">
      <c r="A125" s="78" t="s">
        <v>8</v>
      </c>
      <c r="B125" s="6">
        <f>+'[1]6.EXPORTACION VARIETAL'!H327/10000</f>
        <v>0.63590000000000002</v>
      </c>
      <c r="C125" s="6">
        <f>+'[1]6.EXPORTACION VARIETAL'!H339/10000</f>
        <v>0.62119999999999997</v>
      </c>
      <c r="D125" s="6">
        <f>+'[1]6.EXPORTACION VARIETAL'!H351/10000</f>
        <v>0.53200000000000003</v>
      </c>
      <c r="E125" s="6">
        <f>+'[1]6.EXPORTACION VARIETAL'!H363/10000</f>
        <v>0.64170000000000005</v>
      </c>
      <c r="F125" s="6">
        <f>+'[1]6.EXPORTACION VARIETAL'!H375/10000</f>
        <v>0.50319999999999998</v>
      </c>
      <c r="G125" s="73"/>
      <c r="H125" s="8"/>
      <c r="I125" s="2"/>
      <c r="J125" s="78" t="s">
        <v>8</v>
      </c>
      <c r="K125" s="6">
        <f>+SUM('[1]6.EXPORTACION VARIETAL'!H316:H327)/10000</f>
        <v>6.4506279999999991</v>
      </c>
      <c r="L125" s="6">
        <f>+SUM(C115:C125)+SUM(B126)</f>
        <v>5.8832000000000004</v>
      </c>
      <c r="M125" s="6">
        <f t="shared" ref="M125" si="249">+SUM(D115:D125)+SUM(C126)</f>
        <v>5.4464999999999995</v>
      </c>
      <c r="N125" s="6">
        <f t="shared" ref="N125" si="250">+SUM(E115:E125)+SUM(D126)</f>
        <v>5.5785999999999998</v>
      </c>
      <c r="O125" s="105">
        <f t="shared" ref="O125" si="251">+SUM(F115:F125)+SUM(E126)</f>
        <v>5.6492999999999993</v>
      </c>
      <c r="P125" s="73"/>
      <c r="Q125" s="117"/>
      <c r="R125" s="8"/>
    </row>
    <row r="126" spans="1:18" x14ac:dyDescent="0.25">
      <c r="A126" s="78" t="s">
        <v>9</v>
      </c>
      <c r="B126" s="6">
        <f>+'[1]6.EXPORTACION VARIETAL'!H328/10000</f>
        <v>0.49990000000000001</v>
      </c>
      <c r="C126" s="6">
        <f>+'[1]6.EXPORTACION VARIETAL'!H340/10000</f>
        <v>0.51229999999999998</v>
      </c>
      <c r="D126" s="6">
        <f>+'[1]6.EXPORTACION VARIETAL'!H352/10000</f>
        <v>0.53069999999999995</v>
      </c>
      <c r="E126" s="6">
        <f>+'[1]6.EXPORTACION VARIETAL'!H364/10000</f>
        <v>0.43919999999999998</v>
      </c>
      <c r="F126" s="6">
        <f>+'[1]6.EXPORTACION VARIETAL'!H376/10000</f>
        <v>0.67789999999999995</v>
      </c>
      <c r="G126" s="73"/>
      <c r="H126" s="8"/>
      <c r="I126" s="2"/>
      <c r="J126" s="78" t="s">
        <v>9</v>
      </c>
      <c r="K126" s="6">
        <f>+SUM('[1]6.EXPORTACION VARIETAL'!H317:H328)/10000</f>
        <v>6.4644950000000003</v>
      </c>
      <c r="L126" s="6">
        <f>+SUM(C115:C126)</f>
        <v>5.8956</v>
      </c>
      <c r="M126" s="6">
        <f t="shared" ref="M126" si="252">+SUM(D115:D126)</f>
        <v>5.4649000000000001</v>
      </c>
      <c r="N126" s="6">
        <f t="shared" ref="N126" si="253">+SUM(E115:E126)</f>
        <v>5.4870999999999999</v>
      </c>
      <c r="O126" s="105">
        <f t="shared" ref="O126" si="254">+SUM(F115:F126)</f>
        <v>5.8879999999999999</v>
      </c>
      <c r="P126" s="73"/>
      <c r="Q126" s="117"/>
      <c r="R126" s="8"/>
    </row>
    <row r="127" spans="1:18" ht="25.5" x14ac:dyDescent="0.25">
      <c r="A127" s="89" t="s">
        <v>13</v>
      </c>
      <c r="B127" s="90">
        <f>SUM(B115:B126)</f>
        <v>6.4644950000000012</v>
      </c>
      <c r="C127" s="90">
        <f t="shared" ref="C127" si="255">SUM(C115:C126)</f>
        <v>5.8956</v>
      </c>
      <c r="D127" s="90">
        <f t="shared" ref="D127" si="256">SUM(D115:D126)</f>
        <v>5.4649000000000001</v>
      </c>
      <c r="E127" s="90">
        <f t="shared" ref="E127" si="257">SUM(E115:E126)</f>
        <v>5.4870999999999999</v>
      </c>
      <c r="F127" s="90">
        <f t="shared" ref="F127" si="258">SUM(F115:F126)</f>
        <v>5.8879999999999999</v>
      </c>
      <c r="G127" s="91"/>
      <c r="H127" s="92"/>
      <c r="I127" s="3"/>
      <c r="J127" s="79" t="s">
        <v>14</v>
      </c>
      <c r="K127" s="82">
        <f t="shared" ref="K127" si="259">+AVERAGE(K115:K126)</f>
        <v>6.4799646666666648</v>
      </c>
      <c r="L127" s="82">
        <f>+AVERAGE(L115:L126)</f>
        <v>5.939538333333334</v>
      </c>
      <c r="M127" s="82">
        <f t="shared" ref="M127:P127" si="260">+AVERAGE(M115:M126)</f>
        <v>5.7820916666666662</v>
      </c>
      <c r="N127" s="82">
        <f t="shared" si="260"/>
        <v>5.4203666666666663</v>
      </c>
      <c r="O127" s="106">
        <f t="shared" si="260"/>
        <v>5.5743833333333335</v>
      </c>
      <c r="P127" s="83">
        <f t="shared" si="260"/>
        <v>7.7073153290297709</v>
      </c>
      <c r="Q127" s="118">
        <f t="shared" ref="Q127" si="261">+P127/O127-1</f>
        <v>0.38263102268946403</v>
      </c>
      <c r="R127" s="113">
        <f t="shared" ref="R127" si="262">+POWER(P127/K127,0.2)-1</f>
        <v>3.5299723359954127E-2</v>
      </c>
    </row>
    <row r="128" spans="1:18" ht="25.5" x14ac:dyDescent="0.25">
      <c r="A128" s="93" t="s">
        <v>15</v>
      </c>
      <c r="B128" s="94">
        <f>+B127/B$163</f>
        <v>2.9687669539192597E-2</v>
      </c>
      <c r="C128" s="94">
        <f t="shared" ref="C128" si="263">+C127/C$163</f>
        <v>3.0091259876278555E-2</v>
      </c>
      <c r="D128" s="94">
        <f t="shared" ref="D128" si="264">+D127/D$163</f>
        <v>2.8193755781373415E-2</v>
      </c>
      <c r="E128" s="94">
        <f t="shared" ref="E128" si="265">+E127/E$163</f>
        <v>2.5819289909532965E-2</v>
      </c>
      <c r="F128" s="94">
        <f t="shared" ref="F128" si="266">+F127/F$163</f>
        <v>2.2691974178629924E-2</v>
      </c>
      <c r="G128" s="95"/>
      <c r="H128" s="96"/>
      <c r="I128" s="3"/>
      <c r="J128" s="80" t="s">
        <v>15</v>
      </c>
      <c r="K128" s="84">
        <f>+K127/K$163</f>
        <v>2.9987617784405774E-2</v>
      </c>
      <c r="L128" s="84">
        <f t="shared" ref="L128" si="267">+L127/L$163</f>
        <v>2.8816186639327192E-2</v>
      </c>
      <c r="M128" s="84">
        <f t="shared" ref="M128" si="268">+M127/M$163</f>
        <v>3.016193613051325E-2</v>
      </c>
      <c r="N128" s="84">
        <f t="shared" ref="N128" si="269">+N127/N$163</f>
        <v>2.6395240445226419E-2</v>
      </c>
      <c r="O128" s="107">
        <f t="shared" ref="O128:P128" si="270">+O127/O$163</f>
        <v>2.3604038084970736E-2</v>
      </c>
      <c r="P128" s="110">
        <f t="shared" si="270"/>
        <v>2.2495899201950661E-2</v>
      </c>
      <c r="Q128" s="110"/>
      <c r="R128" s="114"/>
    </row>
    <row r="129" spans="1:18" ht="26.25" thickBot="1" x14ac:dyDescent="0.3">
      <c r="A129" s="97" t="s">
        <v>12</v>
      </c>
      <c r="B129" s="98"/>
      <c r="C129" s="99">
        <f>+C127/B127-1</f>
        <v>-8.8003007195457839E-2</v>
      </c>
      <c r="D129" s="99">
        <f t="shared" ref="D129:F129" si="271">+D127/C127-1</f>
        <v>-7.305448130809411E-2</v>
      </c>
      <c r="E129" s="99">
        <f t="shared" si="271"/>
        <v>4.062288422477911E-3</v>
      </c>
      <c r="F129" s="99">
        <f t="shared" si="271"/>
        <v>7.3062273331996774E-2</v>
      </c>
      <c r="G129" s="100"/>
      <c r="H129" s="101"/>
      <c r="I129" s="2"/>
      <c r="J129" s="81" t="s">
        <v>12</v>
      </c>
      <c r="K129" s="85"/>
      <c r="L129" s="86">
        <f>+L127/K127-1</f>
        <v>-8.3399580265200668E-2</v>
      </c>
      <c r="M129" s="86">
        <f t="shared" ref="M129:O129" si="272">+M127/L127-1</f>
        <v>-2.6508233103414769E-2</v>
      </c>
      <c r="N129" s="86">
        <f t="shared" si="272"/>
        <v>-6.2559540881255482E-2</v>
      </c>
      <c r="O129" s="108">
        <f t="shared" si="272"/>
        <v>2.8414436907712393E-2</v>
      </c>
      <c r="P129" s="111">
        <f t="shared" ref="P129" si="273">+P127/O127-1</f>
        <v>0.38263102268946403</v>
      </c>
      <c r="Q129" s="87"/>
      <c r="R129" s="88"/>
    </row>
    <row r="130" spans="1:18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spans="1:18" ht="15.75" thickBot="1" x14ac:dyDescent="0.3">
      <c r="A131" s="266" t="s">
        <v>62</v>
      </c>
      <c r="B131" s="267"/>
      <c r="C131" s="267"/>
      <c r="D131" s="267"/>
      <c r="E131" s="267"/>
      <c r="F131" s="267"/>
      <c r="G131" s="267"/>
      <c r="H131" s="268"/>
      <c r="I131" s="2"/>
      <c r="J131" s="266" t="s">
        <v>204</v>
      </c>
      <c r="K131" s="267"/>
      <c r="L131" s="267"/>
      <c r="M131" s="267"/>
      <c r="N131" s="267"/>
      <c r="O131" s="267"/>
      <c r="P131" s="267"/>
      <c r="Q131" s="267"/>
      <c r="R131" s="268"/>
    </row>
    <row r="132" spans="1:18" ht="38.25" x14ac:dyDescent="0.25">
      <c r="A132" s="74"/>
      <c r="B132" s="75">
        <v>2016</v>
      </c>
      <c r="C132" s="75">
        <f>+B132+1</f>
        <v>2017</v>
      </c>
      <c r="D132" s="75">
        <f t="shared" ref="D132" si="274">+C132+1</f>
        <v>2018</v>
      </c>
      <c r="E132" s="75">
        <f t="shared" ref="E132" si="275">+D132+1</f>
        <v>2019</v>
      </c>
      <c r="F132" s="75">
        <f t="shared" ref="F132" si="276">+E132+1</f>
        <v>2020</v>
      </c>
      <c r="G132" s="76">
        <f t="shared" ref="G132" si="277">+F132+1</f>
        <v>2021</v>
      </c>
      <c r="H132" s="77" t="s">
        <v>16</v>
      </c>
      <c r="I132" s="2"/>
      <c r="J132" s="103"/>
      <c r="K132" s="102">
        <v>2016</v>
      </c>
      <c r="L132" s="102">
        <f>+K132+1</f>
        <v>2017</v>
      </c>
      <c r="M132" s="102">
        <f t="shared" ref="M132" si="278">+L132+1</f>
        <v>2018</v>
      </c>
      <c r="N132" s="102">
        <f t="shared" ref="N132" si="279">+M132+1</f>
        <v>2019</v>
      </c>
      <c r="O132" s="104">
        <f t="shared" ref="O132" si="280">+N132+1</f>
        <v>2020</v>
      </c>
      <c r="P132" s="109">
        <f t="shared" ref="P132" si="281">+O132+1</f>
        <v>2021</v>
      </c>
      <c r="Q132" s="115" t="s">
        <v>16</v>
      </c>
      <c r="R132" s="112" t="s">
        <v>21</v>
      </c>
    </row>
    <row r="133" spans="1:18" x14ac:dyDescent="0.25">
      <c r="A133" s="78" t="s">
        <v>10</v>
      </c>
      <c r="B133" s="6">
        <f>+'[1]6.EXPORTACION VARIETAL'!I317/10000</f>
        <v>2.7911720000000031</v>
      </c>
      <c r="C133" s="6">
        <f>+'[1]6.EXPORTACION VARIETAL'!I329/10000</f>
        <v>3.4186999999999999</v>
      </c>
      <c r="D133" s="6">
        <f>+'[1]6.EXPORTACION VARIETAL'!I341/10000</f>
        <v>2.7395999999999998</v>
      </c>
      <c r="E133" s="6">
        <f>+'[1]6.EXPORTACION VARIETAL'!I353/10000</f>
        <v>3.8462000000000001</v>
      </c>
      <c r="F133" s="6">
        <f>+'[1]6.EXPORTACION VARIETAL'!I365/10000</f>
        <v>4.1384999999999996</v>
      </c>
      <c r="G133" s="73">
        <f>+'[1]6.EXPORTACION VARIETAL'!I377/10000</f>
        <v>3.0575000000000001</v>
      </c>
      <c r="H133" s="7">
        <f>+G133/F133-1</f>
        <v>-0.26120575087592113</v>
      </c>
      <c r="I133" s="2"/>
      <c r="J133" s="78" t="s">
        <v>10</v>
      </c>
      <c r="K133" s="6">
        <f>+SUM('[1]6.EXPORTACION VARIETAL'!I306:I317)/10000</f>
        <v>41.095881000000013</v>
      </c>
      <c r="L133" s="6">
        <f>+SUM(C133)+SUM(B134:B144)</f>
        <v>39.753168000000002</v>
      </c>
      <c r="M133" s="6">
        <f t="shared" ref="M133" si="282">+SUM(D133)+SUM(C134:C144)</f>
        <v>33.029599999999995</v>
      </c>
      <c r="N133" s="6">
        <f t="shared" ref="N133" si="283">+SUM(E133)+SUM(D134:D144)</f>
        <v>34.333800000000004</v>
      </c>
      <c r="O133" s="105">
        <f t="shared" ref="O133" si="284">+SUM(F133)+SUM(E134:E144)</f>
        <v>38.062900000000006</v>
      </c>
      <c r="P133" s="73">
        <f t="shared" ref="P133" si="285">+SUM(G133)+SUM(F134:F144)</f>
        <v>44.141799999999996</v>
      </c>
      <c r="Q133" s="116">
        <f>+P133/O133-1</f>
        <v>0.15970669602158494</v>
      </c>
      <c r="R133" s="7">
        <f>+POWER(P133/K133,0.2)-1</f>
        <v>1.4402588413222173E-2</v>
      </c>
    </row>
    <row r="134" spans="1:18" x14ac:dyDescent="0.25">
      <c r="A134" s="78" t="s">
        <v>11</v>
      </c>
      <c r="B134" s="6">
        <f>+'[1]6.EXPORTACION VARIETAL'!I318/10000</f>
        <v>3.1266709999999991</v>
      </c>
      <c r="C134" s="6">
        <f>+'[1]6.EXPORTACION VARIETAL'!I330/10000</f>
        <v>2.61</v>
      </c>
      <c r="D134" s="6">
        <f>+'[1]6.EXPORTACION VARIETAL'!I342/10000</f>
        <v>2.4906999999999999</v>
      </c>
      <c r="E134" s="6">
        <f>+'[1]6.EXPORTACION VARIETAL'!I354/10000</f>
        <v>2.7446999999999999</v>
      </c>
      <c r="F134" s="6">
        <f>+'[1]6.EXPORTACION VARIETAL'!I366/10000</f>
        <v>3.9028</v>
      </c>
      <c r="G134" s="73">
        <f>+'[1]6.EXPORTACION VARIETAL'!I378/10000</f>
        <v>3.2219000000000002</v>
      </c>
      <c r="H134" s="7">
        <f t="shared" ref="H134:H136" si="286">+G134/F134-1</f>
        <v>-0.17446448703494921</v>
      </c>
      <c r="I134" s="2"/>
      <c r="J134" s="78" t="s">
        <v>11</v>
      </c>
      <c r="K134" s="6">
        <f>+SUM('[1]6.EXPORTACION VARIETAL'!I307:I318)/10000</f>
        <v>40.948252000000011</v>
      </c>
      <c r="L134" s="6">
        <f>+SUM(C133:C134)+SUM(B135:B144)</f>
        <v>39.236497000000007</v>
      </c>
      <c r="M134" s="6">
        <f t="shared" ref="M134" si="287">+SUM(D133:D134)+SUM(C135:C144)</f>
        <v>32.910299999999992</v>
      </c>
      <c r="N134" s="6">
        <f t="shared" ref="N134" si="288">+SUM(E133:E134)+SUM(D135:D144)</f>
        <v>34.587800000000001</v>
      </c>
      <c r="O134" s="105">
        <f t="shared" ref="O134" si="289">+SUM(F133:F134)+SUM(E135:E144)</f>
        <v>39.221000000000004</v>
      </c>
      <c r="P134" s="73">
        <f t="shared" ref="P134" si="290">+SUM(G133:G134)+SUM(F135:F144)</f>
        <v>43.460900000000002</v>
      </c>
      <c r="Q134" s="116">
        <f t="shared" ref="Q134:Q136" si="291">+P134/O134-1</f>
        <v>0.10810280207031941</v>
      </c>
      <c r="R134" s="7">
        <f t="shared" ref="R134:R136" si="292">+POWER(P134/K134,0.2)-1</f>
        <v>1.1981724618903122E-2</v>
      </c>
    </row>
    <row r="135" spans="1:18" x14ac:dyDescent="0.25">
      <c r="A135" s="78" t="s">
        <v>0</v>
      </c>
      <c r="B135" s="6">
        <f>+'[1]6.EXPORTACION VARIETAL'!I319/10000</f>
        <v>3.6240190000000001</v>
      </c>
      <c r="C135" s="6">
        <f>+'[1]6.EXPORTACION VARIETAL'!I331/10000</f>
        <v>2.4586999999999999</v>
      </c>
      <c r="D135" s="6">
        <f>+'[1]6.EXPORTACION VARIETAL'!I343/10000</f>
        <v>2.2435</v>
      </c>
      <c r="E135" s="6">
        <f>+'[1]6.EXPORTACION VARIETAL'!I355/10000</f>
        <v>2.8336999999999999</v>
      </c>
      <c r="F135" s="6">
        <f>+'[1]6.EXPORTACION VARIETAL'!I367/10000</f>
        <v>2.9895999999999998</v>
      </c>
      <c r="G135" s="73">
        <f>+'[1]6.EXPORTACION VARIETAL'!I379/10000</f>
        <v>3.5781000000000001</v>
      </c>
      <c r="H135" s="7">
        <f t="shared" si="286"/>
        <v>0.19684907679957186</v>
      </c>
      <c r="I135" s="2"/>
      <c r="J135" s="78" t="s">
        <v>0</v>
      </c>
      <c r="K135" s="6">
        <f>+SUM('[1]6.EXPORTACION VARIETAL'!I308:I319)/10000</f>
        <v>41.201771000000015</v>
      </c>
      <c r="L135" s="6">
        <f>+SUM(C133:C135)+SUM(B136:B144)</f>
        <v>38.071178000000003</v>
      </c>
      <c r="M135" s="6">
        <f t="shared" ref="M135" si="293">+SUM(D133:D135)+SUM(C136:C144)</f>
        <v>32.695099999999996</v>
      </c>
      <c r="N135" s="6">
        <f t="shared" ref="N135" si="294">+SUM(E133:E135)+SUM(D136:D144)</f>
        <v>35.178000000000004</v>
      </c>
      <c r="O135" s="105">
        <f t="shared" ref="O135" si="295">+SUM(F133:F135)+SUM(E136:E144)</f>
        <v>39.376900000000006</v>
      </c>
      <c r="P135" s="73">
        <f t="shared" ref="P135" si="296">+SUM(G133:G135)+SUM(F136:F144)</f>
        <v>44.049399999999999</v>
      </c>
      <c r="Q135" s="116">
        <f t="shared" si="291"/>
        <v>0.1186609408053958</v>
      </c>
      <c r="R135" s="7">
        <f t="shared" si="292"/>
        <v>1.3455823711155057E-2</v>
      </c>
    </row>
    <row r="136" spans="1:18" x14ac:dyDescent="0.25">
      <c r="A136" s="78" t="s">
        <v>1</v>
      </c>
      <c r="B136" s="6">
        <f>+'[1]6.EXPORTACION VARIETAL'!I320/10000</f>
        <v>3.3411429999999993</v>
      </c>
      <c r="C136" s="6">
        <f>+'[1]6.EXPORTACION VARIETAL'!I332/10000</f>
        <v>2.4428999999999998</v>
      </c>
      <c r="D136" s="6">
        <f>+'[1]6.EXPORTACION VARIETAL'!I344/10000</f>
        <v>2.2690000000000001</v>
      </c>
      <c r="E136" s="6">
        <f>+'[1]6.EXPORTACION VARIETAL'!I356/10000</f>
        <v>3.0030999999999999</v>
      </c>
      <c r="F136" s="6">
        <f>+'[1]6.EXPORTACION VARIETAL'!I368/10000</f>
        <v>3.6854</v>
      </c>
      <c r="G136" s="73">
        <f>+'[1]6.EXPORTACION VARIETAL'!I380/10000</f>
        <v>3.5617999999999999</v>
      </c>
      <c r="H136" s="7">
        <f t="shared" si="286"/>
        <v>-3.3537743528518016E-2</v>
      </c>
      <c r="I136" s="2"/>
      <c r="J136" s="78" t="s">
        <v>1</v>
      </c>
      <c r="K136" s="6">
        <f>+SUM('[1]6.EXPORTACION VARIETAL'!I309:I320)/10000</f>
        <v>40.871814000000015</v>
      </c>
      <c r="L136" s="6">
        <f>+SUM(C133:C136)+SUM(B137:B144)</f>
        <v>37.17293500000001</v>
      </c>
      <c r="M136" s="6">
        <f t="shared" ref="M136" si="297">+SUM(D133:D136)+SUM(C137:C144)</f>
        <v>32.5212</v>
      </c>
      <c r="N136" s="6">
        <f t="shared" ref="N136" si="298">+SUM(E133:E136)+SUM(D137:D144)</f>
        <v>35.912100000000002</v>
      </c>
      <c r="O136" s="105">
        <f t="shared" ref="O136" si="299">+SUM(F133:F136)+SUM(E137:E144)</f>
        <v>40.059199999999997</v>
      </c>
      <c r="P136" s="73">
        <f t="shared" ref="P136" si="300">+SUM(G133:G136)+SUM(F137:F144)</f>
        <v>43.925800000000002</v>
      </c>
      <c r="Q136" s="116">
        <f t="shared" si="291"/>
        <v>9.6522147222111387E-2</v>
      </c>
      <c r="R136" s="7">
        <f t="shared" si="292"/>
        <v>1.4516590076824043E-2</v>
      </c>
    </row>
    <row r="137" spans="1:18" x14ac:dyDescent="0.25">
      <c r="A137" s="78" t="s">
        <v>2</v>
      </c>
      <c r="B137" s="6">
        <f>+'[1]6.EXPORTACION VARIETAL'!I321/10000</f>
        <v>3.3038319999999977</v>
      </c>
      <c r="C137" s="6">
        <f>+'[1]6.EXPORTACION VARIETAL'!I333/10000</f>
        <v>2.3685999999999998</v>
      </c>
      <c r="D137" s="6">
        <f>+'[1]6.EXPORTACION VARIETAL'!I345/10000</f>
        <v>2.6080999999999999</v>
      </c>
      <c r="E137" s="6">
        <f>+'[1]6.EXPORTACION VARIETAL'!I357/10000</f>
        <v>3.3626</v>
      </c>
      <c r="F137" s="6">
        <f>+'[1]6.EXPORTACION VARIETAL'!I369/10000</f>
        <v>4.4965999999999999</v>
      </c>
      <c r="G137" s="73">
        <f>+'[1]6.EXPORTACION VARIETAL'!I381/10000</f>
        <v>3.0226999999999999</v>
      </c>
      <c r="H137" s="7">
        <f t="shared" ref="H137:H138" si="301">+G137/F137-1</f>
        <v>-0.32778099008139483</v>
      </c>
      <c r="I137" s="2"/>
      <c r="J137" s="78" t="s">
        <v>2</v>
      </c>
      <c r="K137" s="6">
        <f>+SUM('[1]6.EXPORTACION VARIETAL'!I310:I321)/10000</f>
        <v>40.696876000000096</v>
      </c>
      <c r="L137" s="6">
        <f>+SUM(C133:C137)+SUM(B138:B144)</f>
        <v>36.23770300000001</v>
      </c>
      <c r="M137" s="6">
        <f t="shared" ref="M137" si="302">+SUM(D133:D137)+SUM(C138:C144)</f>
        <v>32.7607</v>
      </c>
      <c r="N137" s="6">
        <f t="shared" ref="N137" si="303">+SUM(E133:E137)+SUM(D138:D144)</f>
        <v>36.666600000000003</v>
      </c>
      <c r="O137" s="105">
        <f t="shared" ref="O137" si="304">+SUM(F133:F137)+SUM(E138:E144)</f>
        <v>41.193199999999997</v>
      </c>
      <c r="P137" s="73">
        <f t="shared" ref="P137:P138" si="305">+SUM(G134:G137)+SUM(F138:F145)</f>
        <v>84.617199999999997</v>
      </c>
      <c r="Q137" s="116">
        <f t="shared" ref="Q137:Q138" si="306">+P137/O137-1</f>
        <v>1.0541545692007421</v>
      </c>
      <c r="R137" s="7">
        <f t="shared" ref="R137:R138" si="307">+POWER(P137/K137,0.2)-1</f>
        <v>0.15765596927995174</v>
      </c>
    </row>
    <row r="138" spans="1:18" x14ac:dyDescent="0.25">
      <c r="A138" s="78" t="s">
        <v>3</v>
      </c>
      <c r="B138" s="6">
        <f>+'[1]6.EXPORTACION VARIETAL'!I322/10000</f>
        <v>3.103273999999999</v>
      </c>
      <c r="C138" s="6">
        <f>+'[1]6.EXPORTACION VARIETAL'!I334/10000</f>
        <v>3.3490000000000002</v>
      </c>
      <c r="D138" s="6">
        <f>+'[1]6.EXPORTACION VARIETAL'!I346/10000</f>
        <v>2.4352999999999998</v>
      </c>
      <c r="E138" s="6">
        <f>+'[1]6.EXPORTACION VARIETAL'!I358/10000</f>
        <v>2.4167999999999998</v>
      </c>
      <c r="F138" s="6">
        <f>+'[1]6.EXPORTACION VARIETAL'!I370/10000</f>
        <v>4.2530000000000001</v>
      </c>
      <c r="G138" s="73">
        <f>+'[1]6.EXPORTACION VARIETAL'!I382/10000</f>
        <v>3.4110999999999998</v>
      </c>
      <c r="H138" s="7">
        <f t="shared" si="301"/>
        <v>-0.19795438513990127</v>
      </c>
      <c r="I138" s="2"/>
      <c r="J138" s="78" t="s">
        <v>3</v>
      </c>
      <c r="K138" s="6">
        <f>+SUM('[1]6.EXPORTACION VARIETAL'!I311:I322)/10000</f>
        <v>39.77089700000009</v>
      </c>
      <c r="L138" s="6">
        <f>+SUM(C133:C138)+SUM(B139:B144)</f>
        <v>36.483429000000008</v>
      </c>
      <c r="M138" s="6">
        <f t="shared" ref="M138" si="308">+SUM(D133:D138)+SUM(C139:C144)</f>
        <v>31.847000000000001</v>
      </c>
      <c r="N138" s="6">
        <f t="shared" ref="N138" si="309">+SUM(E133:E138)+SUM(D139:D144)</f>
        <v>36.648099999999999</v>
      </c>
      <c r="O138" s="105">
        <f t="shared" ref="O138" si="310">+SUM(F133:F138)+SUM(E139:E144)</f>
        <v>43.029399999999995</v>
      </c>
      <c r="P138" s="73">
        <f t="shared" si="305"/>
        <v>80.727685769341932</v>
      </c>
      <c r="Q138" s="116">
        <f t="shared" si="306"/>
        <v>0.87610530868062164</v>
      </c>
      <c r="R138" s="7">
        <f t="shared" si="307"/>
        <v>0.15210330716050802</v>
      </c>
    </row>
    <row r="139" spans="1:18" x14ac:dyDescent="0.25">
      <c r="A139" s="78" t="s">
        <v>4</v>
      </c>
      <c r="B139" s="6">
        <f>+'[1]6.EXPORTACION VARIETAL'!I323/10000</f>
        <v>3.2901260000000008</v>
      </c>
      <c r="C139" s="6">
        <f>+'[1]6.EXPORTACION VARIETAL'!I335/10000</f>
        <v>2.8466</v>
      </c>
      <c r="D139" s="6">
        <f>+'[1]6.EXPORTACION VARIETAL'!I347/10000</f>
        <v>3.4108000000000001</v>
      </c>
      <c r="E139" s="6">
        <f>+'[1]6.EXPORTACION VARIETAL'!I359/10000</f>
        <v>3.4956</v>
      </c>
      <c r="F139" s="6">
        <f>+'[1]6.EXPORTACION VARIETAL'!I371/10000</f>
        <v>4.2362000000000002</v>
      </c>
      <c r="G139" s="73"/>
      <c r="H139" s="8"/>
      <c r="I139" s="2"/>
      <c r="J139" s="78" t="s">
        <v>4</v>
      </c>
      <c r="K139" s="6">
        <f>+SUM('[1]6.EXPORTACION VARIETAL'!I312:I323)/10000</f>
        <v>39.523387000000106</v>
      </c>
      <c r="L139" s="6">
        <f>+SUM(C133:C139)+SUM(B140:B144)</f>
        <v>36.03990300000001</v>
      </c>
      <c r="M139" s="6">
        <f t="shared" ref="M139" si="311">+SUM(D133:D139)+SUM(C140:C144)</f>
        <v>32.411200000000001</v>
      </c>
      <c r="N139" s="6">
        <f t="shared" ref="N139" si="312">+SUM(E133:E139)+SUM(D140:D144)</f>
        <v>36.732900000000001</v>
      </c>
      <c r="O139" s="105">
        <f t="shared" ref="O139" si="313">+SUM(F133:F139)+SUM(E140:E144)</f>
        <v>43.769999999999996</v>
      </c>
      <c r="P139" s="73"/>
      <c r="Q139" s="117"/>
      <c r="R139" s="8"/>
    </row>
    <row r="140" spans="1:18" x14ac:dyDescent="0.25">
      <c r="A140" s="78" t="s">
        <v>5</v>
      </c>
      <c r="B140" s="6">
        <f>+'[1]6.EXPORTACION VARIETAL'!I324/10000</f>
        <v>4.1654790000000039</v>
      </c>
      <c r="C140" s="6">
        <f>+'[1]6.EXPORTACION VARIETAL'!I336/10000</f>
        <v>3.9217</v>
      </c>
      <c r="D140" s="6">
        <f>+'[1]6.EXPORTACION VARIETAL'!I348/10000</f>
        <v>3.5998000000000001</v>
      </c>
      <c r="E140" s="6">
        <f>+'[1]6.EXPORTACION VARIETAL'!I360/10000</f>
        <v>4.1562000000000001</v>
      </c>
      <c r="F140" s="6">
        <f>+'[1]6.EXPORTACION VARIETAL'!I372/10000</f>
        <v>3.9159999999999999</v>
      </c>
      <c r="G140" s="73"/>
      <c r="H140" s="8"/>
      <c r="I140" s="2"/>
      <c r="J140" s="78" t="s">
        <v>5</v>
      </c>
      <c r="K140" s="6">
        <f>+SUM('[1]6.EXPORTACION VARIETAL'!I313:I324)/10000</f>
        <v>39.969633000000101</v>
      </c>
      <c r="L140" s="6">
        <f>+SUM(C133:C140)+SUM(B141:B144)</f>
        <v>35.796124000000006</v>
      </c>
      <c r="M140" s="6">
        <f t="shared" ref="M140" si="314">+SUM(D133:D140)+SUM(C141:C144)</f>
        <v>32.089299999999994</v>
      </c>
      <c r="N140" s="6">
        <f t="shared" ref="N140" si="315">+SUM(E133:E140)+SUM(D141:D144)</f>
        <v>37.289299999999997</v>
      </c>
      <c r="O140" s="105">
        <f t="shared" ref="O140" si="316">+SUM(F133:F140)+SUM(E141:E144)</f>
        <v>43.529799999999994</v>
      </c>
      <c r="P140" s="73"/>
      <c r="Q140" s="117"/>
      <c r="R140" s="8"/>
    </row>
    <row r="141" spans="1:18" x14ac:dyDescent="0.25">
      <c r="A141" s="78" t="s">
        <v>6</v>
      </c>
      <c r="B141" s="6">
        <f>+'[1]6.EXPORTACION VARIETAL'!I325/10000</f>
        <v>3.4188920000000014</v>
      </c>
      <c r="C141" s="6">
        <f>+'[1]6.EXPORTACION VARIETAL'!I337/10000</f>
        <v>2.3740999999999999</v>
      </c>
      <c r="D141" s="6">
        <f>+'[1]6.EXPORTACION VARIETAL'!I349/10000</f>
        <v>2.3355000000000001</v>
      </c>
      <c r="E141" s="6">
        <f>+'[1]6.EXPORTACION VARIETAL'!I361/10000</f>
        <v>2.2448000000000001</v>
      </c>
      <c r="F141" s="6">
        <f>+'[1]6.EXPORTACION VARIETAL'!I373/10000</f>
        <v>4.2099000000000002</v>
      </c>
      <c r="G141" s="73"/>
      <c r="H141" s="8"/>
      <c r="I141" s="2"/>
      <c r="J141" s="78" t="s">
        <v>6</v>
      </c>
      <c r="K141" s="6">
        <f>+SUM('[1]6.EXPORTACION VARIETAL'!I314:I325)/10000</f>
        <v>39.451401000000104</v>
      </c>
      <c r="L141" s="6">
        <f>+SUM(C133:C141)+SUM(B142:B144)</f>
        <v>34.751332000000005</v>
      </c>
      <c r="M141" s="6">
        <f t="shared" ref="M141" si="317">+SUM(D133:D141)+SUM(C142:C144)</f>
        <v>32.050699999999999</v>
      </c>
      <c r="N141" s="6">
        <f t="shared" ref="N141" si="318">+SUM(E133:E141)+SUM(D142:D144)</f>
        <v>37.198599999999999</v>
      </c>
      <c r="O141" s="105">
        <f t="shared" ref="O141" si="319">+SUM(F133:F141)+SUM(E142:E144)</f>
        <v>45.494900000000001</v>
      </c>
      <c r="P141" s="73"/>
      <c r="Q141" s="117"/>
      <c r="R141" s="8"/>
    </row>
    <row r="142" spans="1:18" x14ac:dyDescent="0.25">
      <c r="A142" s="78" t="s">
        <v>7</v>
      </c>
      <c r="B142" s="6">
        <f>+'[1]6.EXPORTACION VARIETAL'!I326/10000</f>
        <v>3.4404320000000035</v>
      </c>
      <c r="C142" s="6">
        <f>+'[1]6.EXPORTACION VARIETAL'!I338/10000</f>
        <v>2.8209</v>
      </c>
      <c r="D142" s="6">
        <f>+'[1]6.EXPORTACION VARIETAL'!I350/10000</f>
        <v>3.3081</v>
      </c>
      <c r="E142" s="6">
        <f>+'[1]6.EXPORTACION VARIETAL'!I362/10000</f>
        <v>3.9548000000000001</v>
      </c>
      <c r="F142" s="6">
        <f>+'[1]6.EXPORTACION VARIETAL'!I374/10000</f>
        <v>3.3414000000000001</v>
      </c>
      <c r="G142" s="73"/>
      <c r="H142" s="8"/>
      <c r="I142" s="2"/>
      <c r="J142" s="78" t="s">
        <v>7</v>
      </c>
      <c r="K142" s="6">
        <f>+SUM('[1]6.EXPORTACION VARIETAL'!I315:I326)/10000</f>
        <v>39.454918000000113</v>
      </c>
      <c r="L142" s="6">
        <f>+SUM(C133:C142)+SUM(B143:B144)</f>
        <v>34.131799999999998</v>
      </c>
      <c r="M142" s="6">
        <f t="shared" ref="M142" si="320">+SUM(D133:D142)+SUM(C143:C144)</f>
        <v>32.537899999999993</v>
      </c>
      <c r="N142" s="6">
        <f t="shared" ref="N142" si="321">+SUM(E133:E142)+SUM(D143:D144)</f>
        <v>37.845300000000002</v>
      </c>
      <c r="O142" s="105">
        <f t="shared" ref="O142" si="322">+SUM(F133:F142)+SUM(E143:E144)</f>
        <v>44.881499999999996</v>
      </c>
      <c r="P142" s="73"/>
      <c r="Q142" s="117"/>
      <c r="R142" s="8"/>
    </row>
    <row r="143" spans="1:18" x14ac:dyDescent="0.25">
      <c r="A143" s="78" t="s">
        <v>8</v>
      </c>
      <c r="B143" s="6">
        <f>+'[1]6.EXPORTACION VARIETAL'!I327/10000</f>
        <v>2.4300999999999999</v>
      </c>
      <c r="C143" s="6">
        <f>+'[1]6.EXPORTACION VARIETAL'!I339/10000</f>
        <v>2.4845000000000002</v>
      </c>
      <c r="D143" s="6">
        <f>+'[1]6.EXPORTACION VARIETAL'!I351/10000</f>
        <v>2.9841000000000002</v>
      </c>
      <c r="E143" s="6">
        <f>+'[1]6.EXPORTACION VARIETAL'!I363/10000</f>
        <v>2.5708000000000002</v>
      </c>
      <c r="F143" s="6">
        <f>+'[1]6.EXPORTACION VARIETAL'!I375/10000</f>
        <v>2.8374999999999999</v>
      </c>
      <c r="G143" s="73"/>
      <c r="H143" s="8"/>
      <c r="I143" s="2"/>
      <c r="J143" s="78" t="s">
        <v>8</v>
      </c>
      <c r="K143" s="6">
        <f>+SUM('[1]6.EXPORTACION VARIETAL'!I316:I327)/10000</f>
        <v>38.998787000000114</v>
      </c>
      <c r="L143" s="6">
        <f>+SUM(C133:C143)+SUM(B144)</f>
        <v>34.186199999999999</v>
      </c>
      <c r="M143" s="6">
        <f t="shared" ref="M143" si="323">+SUM(D133:D143)+SUM(C144)</f>
        <v>33.037500000000001</v>
      </c>
      <c r="N143" s="6">
        <f t="shared" ref="N143" si="324">+SUM(E133:E143)+SUM(D144)</f>
        <v>37.432000000000002</v>
      </c>
      <c r="O143" s="105">
        <f t="shared" ref="O143" si="325">+SUM(F133:F143)+SUM(E144)</f>
        <v>45.148199999999996</v>
      </c>
      <c r="P143" s="73"/>
      <c r="Q143" s="117"/>
      <c r="R143" s="8"/>
    </row>
    <row r="144" spans="1:18" x14ac:dyDescent="0.25">
      <c r="A144" s="78" t="s">
        <v>9</v>
      </c>
      <c r="B144" s="6">
        <f>+'[1]6.EXPORTACION VARIETAL'!I328/10000</f>
        <v>3.0905</v>
      </c>
      <c r="C144" s="6">
        <f>+'[1]6.EXPORTACION VARIETAL'!I340/10000</f>
        <v>2.613</v>
      </c>
      <c r="D144" s="6">
        <f>+'[1]6.EXPORTACION VARIETAL'!I352/10000</f>
        <v>2.8027000000000002</v>
      </c>
      <c r="E144" s="6">
        <f>+'[1]6.EXPORTACION VARIETAL'!I364/10000</f>
        <v>3.1413000000000002</v>
      </c>
      <c r="F144" s="6">
        <f>+'[1]6.EXPORTACION VARIETAL'!I376/10000</f>
        <v>3.2159</v>
      </c>
      <c r="G144" s="73"/>
      <c r="H144" s="8"/>
      <c r="I144" s="2"/>
      <c r="J144" s="78" t="s">
        <v>9</v>
      </c>
      <c r="K144" s="6">
        <f>+SUM('[1]6.EXPORTACION VARIETAL'!I317:I328)/10000</f>
        <v>39.125640000000011</v>
      </c>
      <c r="L144" s="6">
        <f>+SUM(C133:C144)</f>
        <v>33.7087</v>
      </c>
      <c r="M144" s="6">
        <f t="shared" ref="M144" si="326">+SUM(D133:D144)</f>
        <v>33.227199999999996</v>
      </c>
      <c r="N144" s="6">
        <f t="shared" ref="N144" si="327">+SUM(E133:E144)</f>
        <v>37.770600000000002</v>
      </c>
      <c r="O144" s="105">
        <f t="shared" ref="O144" si="328">+SUM(F133:F144)</f>
        <v>45.222799999999992</v>
      </c>
      <c r="P144" s="73"/>
      <c r="Q144" s="117"/>
      <c r="R144" s="8"/>
    </row>
    <row r="145" spans="1:18" ht="25.5" x14ac:dyDescent="0.25">
      <c r="A145" s="89" t="s">
        <v>13</v>
      </c>
      <c r="B145" s="90">
        <f>SUM(B133:B144)</f>
        <v>39.125640000000004</v>
      </c>
      <c r="C145" s="90">
        <f t="shared" ref="C145" si="329">SUM(C133:C144)</f>
        <v>33.7087</v>
      </c>
      <c r="D145" s="90">
        <f t="shared" ref="D145" si="330">SUM(D133:D144)</f>
        <v>33.227199999999996</v>
      </c>
      <c r="E145" s="90">
        <f t="shared" ref="E145" si="331">SUM(E133:E144)</f>
        <v>37.770600000000002</v>
      </c>
      <c r="F145" s="90">
        <f t="shared" ref="F145" si="332">SUM(F133:F144)</f>
        <v>45.222799999999992</v>
      </c>
      <c r="G145" s="91"/>
      <c r="H145" s="92"/>
      <c r="I145" s="3"/>
      <c r="J145" s="79" t="s">
        <v>14</v>
      </c>
      <c r="K145" s="82">
        <f t="shared" ref="K145" si="333">+AVERAGE(K133:K144)</f>
        <v>40.092438083333398</v>
      </c>
      <c r="L145" s="82">
        <f>+AVERAGE(L133:L144)</f>
        <v>36.297414083333337</v>
      </c>
      <c r="M145" s="82">
        <f t="shared" ref="M145:P145" si="334">+AVERAGE(M133:M144)</f>
        <v>32.593141666666668</v>
      </c>
      <c r="N145" s="82">
        <f t="shared" si="334"/>
        <v>36.466258333333336</v>
      </c>
      <c r="O145" s="106">
        <f t="shared" si="334"/>
        <v>42.415816666666665</v>
      </c>
      <c r="P145" s="83">
        <f t="shared" si="334"/>
        <v>56.820464294890321</v>
      </c>
      <c r="Q145" s="118">
        <f t="shared" ref="Q145" si="335">+P145/O145-1</f>
        <v>0.33960557075737841</v>
      </c>
      <c r="R145" s="113">
        <f t="shared" ref="R145" si="336">+POWER(P145/K145,0.2)-1</f>
        <v>7.2231254144223378E-2</v>
      </c>
    </row>
    <row r="146" spans="1:18" ht="25.5" x14ac:dyDescent="0.25">
      <c r="A146" s="93" t="s">
        <v>15</v>
      </c>
      <c r="B146" s="94">
        <f>+B145/B$163</f>
        <v>0.17968133177137818</v>
      </c>
      <c r="C146" s="94">
        <f t="shared" ref="C146:F146" si="337">+C145/C$163</f>
        <v>0.17204987648271777</v>
      </c>
      <c r="D146" s="94">
        <f t="shared" si="337"/>
        <v>0.171421171860208</v>
      </c>
      <c r="E146" s="94">
        <f t="shared" si="337"/>
        <v>0.17772777449964569</v>
      </c>
      <c r="F146" s="94">
        <f t="shared" si="337"/>
        <v>0.1742857693419404</v>
      </c>
      <c r="G146" s="95"/>
      <c r="H146" s="96"/>
      <c r="I146" s="3"/>
      <c r="J146" s="80" t="s">
        <v>15</v>
      </c>
      <c r="K146" s="84">
        <f>+K145/K$163</f>
        <v>0.18553754088699603</v>
      </c>
      <c r="L146" s="84">
        <f t="shared" ref="L146" si="338">+L145/L$163</f>
        <v>0.17610006031618225</v>
      </c>
      <c r="M146" s="84">
        <f t="shared" ref="M146" si="339">+M145/M$163</f>
        <v>0.17002017849528564</v>
      </c>
      <c r="N146" s="84">
        <f t="shared" ref="N146" si="340">+N145/N$163</f>
        <v>0.17757759133996009</v>
      </c>
      <c r="O146" s="107">
        <f t="shared" ref="O146:P146" si="341">+O145/O$163</f>
        <v>0.17960453957630046</v>
      </c>
      <c r="P146" s="110">
        <f t="shared" si="341"/>
        <v>0.16584600250769782</v>
      </c>
      <c r="Q146" s="110"/>
      <c r="R146" s="114"/>
    </row>
    <row r="147" spans="1:18" ht="26.25" thickBot="1" x14ac:dyDescent="0.3">
      <c r="A147" s="97" t="s">
        <v>12</v>
      </c>
      <c r="B147" s="98"/>
      <c r="C147" s="99">
        <f>+C145/B145-1</f>
        <v>-0.13844987583589696</v>
      </c>
      <c r="D147" s="99">
        <f t="shared" ref="D147" si="342">+D145/C145-1</f>
        <v>-1.4284146229311845E-2</v>
      </c>
      <c r="E147" s="99">
        <f t="shared" ref="E147" si="343">+E145/D145-1</f>
        <v>0.13673737179178524</v>
      </c>
      <c r="F147" s="99">
        <f t="shared" ref="F147" si="344">+F145/E145-1</f>
        <v>0.19730160495199955</v>
      </c>
      <c r="G147" s="100"/>
      <c r="H147" s="101"/>
      <c r="I147" s="2"/>
      <c r="J147" s="81" t="s">
        <v>12</v>
      </c>
      <c r="K147" s="85"/>
      <c r="L147" s="86">
        <f>+L145/K145-1</f>
        <v>-9.4656852549400594E-2</v>
      </c>
      <c r="M147" s="86">
        <f t="shared" ref="M147" si="345">+M145/L145-1</f>
        <v>-0.10205334209655326</v>
      </c>
      <c r="N147" s="86">
        <f t="shared" ref="N147" si="346">+N145/M145-1</f>
        <v>0.11883225944517473</v>
      </c>
      <c r="O147" s="108">
        <f t="shared" ref="O147" si="347">+O145/N145-1</f>
        <v>0.16315242103944927</v>
      </c>
      <c r="P147" s="111">
        <f t="shared" ref="P147" si="348">+P145/O145-1</f>
        <v>0.33960557075737841</v>
      </c>
      <c r="Q147" s="87"/>
      <c r="R147" s="88"/>
    </row>
    <row r="148" spans="1:18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spans="1:18" ht="15.75" thickBot="1" x14ac:dyDescent="0.3">
      <c r="A149" s="269" t="s">
        <v>63</v>
      </c>
      <c r="B149" s="270"/>
      <c r="C149" s="270"/>
      <c r="D149" s="270"/>
      <c r="E149" s="270"/>
      <c r="F149" s="270"/>
      <c r="G149" s="270"/>
      <c r="H149" s="271"/>
      <c r="I149" s="2"/>
      <c r="J149" s="269" t="s">
        <v>64</v>
      </c>
      <c r="K149" s="270"/>
      <c r="L149" s="270"/>
      <c r="M149" s="270"/>
      <c r="N149" s="270"/>
      <c r="O149" s="270"/>
      <c r="P149" s="270"/>
      <c r="Q149" s="270"/>
      <c r="R149" s="271"/>
    </row>
    <row r="150" spans="1:18" ht="38.25" x14ac:dyDescent="0.25">
      <c r="A150" s="74"/>
      <c r="B150" s="75">
        <v>2016</v>
      </c>
      <c r="C150" s="75">
        <f>+B150+1</f>
        <v>2017</v>
      </c>
      <c r="D150" s="75">
        <f t="shared" ref="D150:G150" si="349">+C150+1</f>
        <v>2018</v>
      </c>
      <c r="E150" s="75">
        <f t="shared" si="349"/>
        <v>2019</v>
      </c>
      <c r="F150" s="75">
        <f t="shared" si="349"/>
        <v>2020</v>
      </c>
      <c r="G150" s="76">
        <f t="shared" si="349"/>
        <v>2021</v>
      </c>
      <c r="H150" s="77" t="s">
        <v>16</v>
      </c>
      <c r="I150" s="2"/>
      <c r="J150" s="103"/>
      <c r="K150" s="102">
        <v>2016</v>
      </c>
      <c r="L150" s="102">
        <f>+K150+1</f>
        <v>2017</v>
      </c>
      <c r="M150" s="102">
        <f t="shared" ref="M150:P150" si="350">+L150+1</f>
        <v>2018</v>
      </c>
      <c r="N150" s="102">
        <f t="shared" si="350"/>
        <v>2019</v>
      </c>
      <c r="O150" s="104">
        <f t="shared" si="350"/>
        <v>2020</v>
      </c>
      <c r="P150" s="109">
        <f t="shared" si="350"/>
        <v>2021</v>
      </c>
      <c r="Q150" s="115" t="s">
        <v>16</v>
      </c>
      <c r="R150" s="112" t="s">
        <v>21</v>
      </c>
    </row>
    <row r="151" spans="1:18" x14ac:dyDescent="0.25">
      <c r="A151" s="78" t="s">
        <v>10</v>
      </c>
      <c r="B151" s="6">
        <f>+'[1]6.EXPORTACION VARIETAL'!J317/10000</f>
        <v>16.624857000000002</v>
      </c>
      <c r="C151" s="6">
        <f>+'[1]6.EXPORTACION VARIETAL'!J329/10000</f>
        <v>17.541699999999999</v>
      </c>
      <c r="D151" s="6">
        <f>+'[1]6.EXPORTACION VARIETAL'!J341/10000</f>
        <v>13.687200000000001</v>
      </c>
      <c r="E151" s="6">
        <f>+'[1]6.EXPORTACION VARIETAL'!J353/10000</f>
        <v>16.937899999999999</v>
      </c>
      <c r="F151" s="6">
        <f>+'[1]6.EXPORTACION VARIETAL'!J365/10000</f>
        <v>19.976299999999998</v>
      </c>
      <c r="G151" s="73">
        <f>+'[1]6.EXPORTACION VARIETAL'!J377/10000</f>
        <v>19.391500000000001</v>
      </c>
      <c r="H151" s="7">
        <f>+G151/F151-1</f>
        <v>-2.9274690508252155E-2</v>
      </c>
      <c r="I151" s="2"/>
      <c r="J151" s="78" t="s">
        <v>10</v>
      </c>
      <c r="K151" s="6">
        <f>+SUM('[1]6.EXPORTACION VARIETAL'!J306:J317)/10000</f>
        <v>220.25229199999998</v>
      </c>
      <c r="L151" s="6">
        <f>+SUM(C151)+SUM(B152:B162)</f>
        <v>218.66700999999998</v>
      </c>
      <c r="M151" s="6">
        <f t="shared" ref="M151" si="351">+SUM(D151)+SUM(C152:C162)</f>
        <v>192.06950000000001</v>
      </c>
      <c r="N151" s="6">
        <f t="shared" ref="N151" si="352">+SUM(E151)+SUM(D152:D162)</f>
        <v>197.08439999999996</v>
      </c>
      <c r="O151" s="105">
        <f t="shared" ref="O151" si="353">+SUM(F151)+SUM(E152:E162)</f>
        <v>215.55779999999999</v>
      </c>
      <c r="P151" s="73">
        <f t="shared" ref="P151" si="354">+SUM(G151)+SUM(F152:F162)</f>
        <v>258.89019999999999</v>
      </c>
      <c r="Q151" s="116">
        <f>+P151/O151-1</f>
        <v>0.20102450479639344</v>
      </c>
      <c r="R151" s="7">
        <f>+POWER(P151/K151,0.2)-1</f>
        <v>3.285423575942259E-2</v>
      </c>
    </row>
    <row r="152" spans="1:18" x14ac:dyDescent="0.25">
      <c r="A152" s="78" t="s">
        <v>11</v>
      </c>
      <c r="B152" s="6">
        <f>+'[1]6.EXPORTACION VARIETAL'!J318/10000</f>
        <v>16.806405999999999</v>
      </c>
      <c r="C152" s="6">
        <f>+'[1]6.EXPORTACION VARIETAL'!J330/10000</f>
        <v>12.0753</v>
      </c>
      <c r="D152" s="6">
        <f>+'[1]6.EXPORTACION VARIETAL'!J342/10000</f>
        <v>13.4687</v>
      </c>
      <c r="E152" s="6">
        <f>+'[1]6.EXPORTACION VARIETAL'!J354/10000</f>
        <v>15.467599999999999</v>
      </c>
      <c r="F152" s="6">
        <f>+'[1]6.EXPORTACION VARIETAL'!J366/10000</f>
        <v>17.9922</v>
      </c>
      <c r="G152" s="73">
        <f>+'[1]6.EXPORTACION VARIETAL'!J378/10000</f>
        <v>19.847200000000001</v>
      </c>
      <c r="H152" s="7">
        <f t="shared" ref="H152:H154" si="355">+G152/F152-1</f>
        <v>0.10310023232289556</v>
      </c>
      <c r="I152" s="2"/>
      <c r="J152" s="78" t="s">
        <v>11</v>
      </c>
      <c r="K152" s="6">
        <f>+SUM('[1]6.EXPORTACION VARIETAL'!J307:J318)/10000</f>
        <v>221.00599800000001</v>
      </c>
      <c r="L152" s="6">
        <f>+SUM(C151:C152)+SUM(B153:B162)</f>
        <v>213.93590399999999</v>
      </c>
      <c r="M152" s="6">
        <f t="shared" ref="M152" si="356">+SUM(D151:D152)+SUM(C153:C162)</f>
        <v>193.46289999999999</v>
      </c>
      <c r="N152" s="6">
        <f t="shared" ref="N152" si="357">+SUM(E151:E152)+SUM(D153:D162)</f>
        <v>199.08329999999998</v>
      </c>
      <c r="O152" s="105">
        <f t="shared" ref="O152" si="358">+SUM(F151:F152)+SUM(E153:E162)</f>
        <v>218.08240000000001</v>
      </c>
      <c r="P152" s="73">
        <f t="shared" ref="P152" si="359">+SUM(G151:G152)+SUM(F153:F162)</f>
        <v>260.74520000000001</v>
      </c>
      <c r="Q152" s="116">
        <f t="shared" ref="Q152:Q154" si="360">+P152/O152-1</f>
        <v>0.19562697402449714</v>
      </c>
      <c r="R152" s="7">
        <f t="shared" ref="R152:R154" si="361">+POWER(P152/K152,0.2)-1</f>
        <v>3.362368493056489E-2</v>
      </c>
    </row>
    <row r="153" spans="1:18" x14ac:dyDescent="0.25">
      <c r="A153" s="78" t="s">
        <v>0</v>
      </c>
      <c r="B153" s="6">
        <f>+'[1]6.EXPORTACION VARIETAL'!J319/10000</f>
        <v>19.152355</v>
      </c>
      <c r="C153" s="6">
        <f>+'[1]6.EXPORTACION VARIETAL'!J331/10000</f>
        <v>16.083400000000001</v>
      </c>
      <c r="D153" s="6">
        <f>+'[1]6.EXPORTACION VARIETAL'!J343/10000</f>
        <v>15.2342</v>
      </c>
      <c r="E153" s="6">
        <f>+'[1]6.EXPORTACION VARIETAL'!J355/10000</f>
        <v>16.3019</v>
      </c>
      <c r="F153" s="6">
        <f>+'[1]6.EXPORTACION VARIETAL'!J367/10000</f>
        <v>17.0915</v>
      </c>
      <c r="G153" s="73">
        <f>+'[1]6.EXPORTACION VARIETAL'!J379/10000</f>
        <v>23.695599999999999</v>
      </c>
      <c r="H153" s="7">
        <f t="shared" si="355"/>
        <v>0.38639674692098414</v>
      </c>
      <c r="I153" s="2"/>
      <c r="J153" s="78" t="s">
        <v>0</v>
      </c>
      <c r="K153" s="6">
        <f>+SUM('[1]6.EXPORTACION VARIETAL'!J308:J319)/10000</f>
        <v>218.70985300000004</v>
      </c>
      <c r="L153" s="6">
        <f>+SUM(C151:C153)+SUM(B154:B162)</f>
        <v>210.86694900000001</v>
      </c>
      <c r="M153" s="6">
        <f t="shared" ref="M153" si="362">+SUM(D151:D153)+SUM(C154:C162)</f>
        <v>192.61369999999999</v>
      </c>
      <c r="N153" s="6">
        <f t="shared" ref="N153" si="363">+SUM(E151:E153)+SUM(D154:D162)</f>
        <v>200.15099999999995</v>
      </c>
      <c r="O153" s="105">
        <f t="shared" ref="O153" si="364">+SUM(F151:F153)+SUM(E154:E162)</f>
        <v>218.87199999999999</v>
      </c>
      <c r="P153" s="73">
        <f t="shared" ref="P153" si="365">+SUM(G151:G153)+SUM(F154:F162)</f>
        <v>267.34929999999997</v>
      </c>
      <c r="Q153" s="116">
        <f t="shared" si="360"/>
        <v>0.2214869878285024</v>
      </c>
      <c r="R153" s="7">
        <f t="shared" si="361"/>
        <v>4.0979412489235534E-2</v>
      </c>
    </row>
    <row r="154" spans="1:18" x14ac:dyDescent="0.25">
      <c r="A154" s="78" t="s">
        <v>1</v>
      </c>
      <c r="B154" s="6">
        <f>+'[1]6.EXPORTACION VARIETAL'!J320/10000</f>
        <v>18.838298000000002</v>
      </c>
      <c r="C154" s="6">
        <f>+'[1]6.EXPORTACION VARIETAL'!J332/10000</f>
        <v>15.2965</v>
      </c>
      <c r="D154" s="6">
        <f>+'[1]6.EXPORTACION VARIETAL'!J344/10000</f>
        <v>14.527799999999999</v>
      </c>
      <c r="E154" s="6">
        <f>+'[1]6.EXPORTACION VARIETAL'!J356/10000</f>
        <v>17.868099999999998</v>
      </c>
      <c r="F154" s="6">
        <f>+'[1]6.EXPORTACION VARIETAL'!J368/10000</f>
        <v>20.958300000000001</v>
      </c>
      <c r="G154" s="73">
        <f>+'[1]6.EXPORTACION VARIETAL'!J380/10000</f>
        <v>21.610900000000001</v>
      </c>
      <c r="H154" s="7">
        <f t="shared" si="355"/>
        <v>3.1138021690690465E-2</v>
      </c>
      <c r="I154" s="2"/>
      <c r="J154" s="78" t="s">
        <v>1</v>
      </c>
      <c r="K154" s="6">
        <f>+SUM('[1]6.EXPORTACION VARIETAL'!J309:J320)/10000</f>
        <v>215.81585100000004</v>
      </c>
      <c r="L154" s="6">
        <f>+SUM(C151:C154)+SUM(B155:B162)</f>
        <v>207.32515100000003</v>
      </c>
      <c r="M154" s="6">
        <f t="shared" ref="M154" si="366">+SUM(D151:D154)+SUM(C155:C162)</f>
        <v>191.845</v>
      </c>
      <c r="N154" s="6">
        <f t="shared" ref="N154" si="367">+SUM(E151:E154)+SUM(D155:D162)</f>
        <v>203.49129999999997</v>
      </c>
      <c r="O154" s="105">
        <f t="shared" ref="O154" si="368">+SUM(F151:F154)+SUM(E155:E162)</f>
        <v>221.9622</v>
      </c>
      <c r="P154" s="73">
        <f t="shared" ref="P154" si="369">+SUM(G151:G154)+SUM(F155:F162)</f>
        <v>268.00189999999998</v>
      </c>
      <c r="Q154" s="116">
        <f t="shared" si="360"/>
        <v>0.20742135372599479</v>
      </c>
      <c r="R154" s="7">
        <f t="shared" si="361"/>
        <v>4.4265443666346105E-2</v>
      </c>
    </row>
    <row r="155" spans="1:18" x14ac:dyDescent="0.25">
      <c r="A155" s="78" t="s">
        <v>2</v>
      </c>
      <c r="B155" s="6">
        <f>+'[1]6.EXPORTACION VARIETAL'!J321/10000</f>
        <v>18.086677999999999</v>
      </c>
      <c r="C155" s="6">
        <f>+'[1]6.EXPORTACION VARIETAL'!J333/10000</f>
        <v>15.728199999999999</v>
      </c>
      <c r="D155" s="6">
        <f>+'[1]6.EXPORTACION VARIETAL'!J345/10000</f>
        <v>16.031199999999998</v>
      </c>
      <c r="E155" s="6">
        <f>+'[1]6.EXPORTACION VARIETAL'!J357/10000</f>
        <v>18.521999999999998</v>
      </c>
      <c r="F155" s="6">
        <f>+'[1]6.EXPORTACION VARIETAL'!J369/10000</f>
        <v>21.986000000000001</v>
      </c>
      <c r="G155" s="73">
        <f>+'[1]6.EXPORTACION VARIETAL'!J381/10000</f>
        <v>22.8813</v>
      </c>
      <c r="H155" s="7">
        <f t="shared" ref="H155:H156" si="370">+G155/F155-1</f>
        <v>4.0721368143363801E-2</v>
      </c>
      <c r="I155" s="2"/>
      <c r="J155" s="78" t="s">
        <v>2</v>
      </c>
      <c r="K155" s="6">
        <f>+SUM('[1]6.EXPORTACION VARIETAL'!J310:J321)/10000</f>
        <v>215.96599900000012</v>
      </c>
      <c r="L155" s="6">
        <f>+SUM(C151:C155)+SUM(B156:B162)</f>
        <v>204.96667300000001</v>
      </c>
      <c r="M155" s="6">
        <f t="shared" ref="M155" si="371">+SUM(D151:D155)+SUM(C156:C162)</f>
        <v>192.14800000000002</v>
      </c>
      <c r="N155" s="6">
        <f t="shared" ref="N155" si="372">+SUM(E151:E155)+SUM(D156:D162)</f>
        <v>205.9821</v>
      </c>
      <c r="O155" s="105">
        <f t="shared" ref="O155" si="373">+SUM(F151:F155)+SUM(E156:E162)</f>
        <v>225.42620000000002</v>
      </c>
      <c r="P155" s="73">
        <f t="shared" ref="P155:P156" si="374">+SUM(G152:G155)+SUM(F156:F163)</f>
        <v>508.98070000000007</v>
      </c>
      <c r="Q155" s="116">
        <f t="shared" ref="Q155:Q156" si="375">+P155/O155-1</f>
        <v>1.2578595566974915</v>
      </c>
      <c r="R155" s="7">
        <f t="shared" ref="R155:R156" si="376">+POWER(P155/K155,0.2)-1</f>
        <v>0.18703407616156009</v>
      </c>
    </row>
    <row r="156" spans="1:18" x14ac:dyDescent="0.25">
      <c r="A156" s="78" t="s">
        <v>3</v>
      </c>
      <c r="B156" s="6">
        <f>+'[1]6.EXPORTACION VARIETAL'!J322/10000</f>
        <v>15.830110000000001</v>
      </c>
      <c r="C156" s="6">
        <f>+'[1]6.EXPORTACION VARIETAL'!J334/10000</f>
        <v>17.568100000000001</v>
      </c>
      <c r="D156" s="6">
        <f>+'[1]6.EXPORTACION VARIETAL'!J346/10000</f>
        <v>14.585100000000001</v>
      </c>
      <c r="E156" s="6">
        <f>+'[1]6.EXPORTACION VARIETAL'!J358/10000</f>
        <v>14.638199999999999</v>
      </c>
      <c r="F156" s="6">
        <f>+'[1]6.EXPORTACION VARIETAL'!J370/10000</f>
        <v>20.971699999999998</v>
      </c>
      <c r="G156" s="73">
        <f>+'[1]6.EXPORTACION VARIETAL'!J382/10000</f>
        <v>23.308700000000002</v>
      </c>
      <c r="H156" s="7">
        <f t="shared" si="370"/>
        <v>0.11143588741017663</v>
      </c>
      <c r="I156" s="2"/>
      <c r="J156" s="78" t="s">
        <v>3</v>
      </c>
      <c r="K156" s="6">
        <f>+SUM('[1]6.EXPORTACION VARIETAL'!J311:J322)/10000</f>
        <v>211.0622120000001</v>
      </c>
      <c r="L156" s="6">
        <f>+SUM(C151:C156)+SUM(B157:B162)</f>
        <v>206.70466299999998</v>
      </c>
      <c r="M156" s="6">
        <f t="shared" ref="M156" si="377">+SUM(D151:D156)+SUM(C157:C162)</f>
        <v>189.16500000000002</v>
      </c>
      <c r="N156" s="6">
        <f t="shared" ref="N156" si="378">+SUM(E151:E156)+SUM(D157:D162)</f>
        <v>206.0352</v>
      </c>
      <c r="O156" s="105">
        <f t="shared" ref="O156" si="379">+SUM(F151:F156)+SUM(E157:E162)</f>
        <v>231.75970000000001</v>
      </c>
      <c r="P156" s="73">
        <f t="shared" si="374"/>
        <v>491.69144735821772</v>
      </c>
      <c r="Q156" s="116">
        <f t="shared" si="375"/>
        <v>1.1215571445692141</v>
      </c>
      <c r="R156" s="7">
        <f t="shared" si="376"/>
        <v>0.1842855594196815</v>
      </c>
    </row>
    <row r="157" spans="1:18" x14ac:dyDescent="0.25">
      <c r="A157" s="78" t="s">
        <v>4</v>
      </c>
      <c r="B157" s="6">
        <f>+'[1]6.EXPORTACION VARIETAL'!J323/10000</f>
        <v>15.570286999999999</v>
      </c>
      <c r="C157" s="6">
        <f>+'[1]6.EXPORTACION VARIETAL'!J335/10000</f>
        <v>16.314399999999999</v>
      </c>
      <c r="D157" s="6">
        <f>+'[1]6.EXPORTACION VARIETAL'!J347/10000</f>
        <v>19.388200000000001</v>
      </c>
      <c r="E157" s="6">
        <f>+'[1]6.EXPORTACION VARIETAL'!J359/10000</f>
        <v>18.322399999999998</v>
      </c>
      <c r="F157" s="6">
        <f>+'[1]6.EXPORTACION VARIETAL'!J371/10000</f>
        <v>25.233499999999999</v>
      </c>
      <c r="G157" s="73"/>
      <c r="H157" s="8"/>
      <c r="I157" s="2"/>
      <c r="J157" s="78" t="s">
        <v>4</v>
      </c>
      <c r="K157" s="6">
        <f>+SUM('[1]6.EXPORTACION VARIETAL'!J312:J323)/10000</f>
        <v>209.82778800000014</v>
      </c>
      <c r="L157" s="6">
        <f>+SUM(C151:C157)+SUM(B158:B162)</f>
        <v>207.44877600000001</v>
      </c>
      <c r="M157" s="6">
        <f t="shared" ref="M157" si="380">+SUM(D151:D157)+SUM(C158:C162)</f>
        <v>192.2388</v>
      </c>
      <c r="N157" s="6">
        <f t="shared" ref="N157" si="381">+SUM(E151:E157)+SUM(D158:D162)</f>
        <v>204.96940000000001</v>
      </c>
      <c r="O157" s="105">
        <f t="shared" ref="O157" si="382">+SUM(F151:F157)+SUM(E158:E162)</f>
        <v>238.67080000000004</v>
      </c>
      <c r="P157" s="73"/>
      <c r="Q157" s="117"/>
      <c r="R157" s="8"/>
    </row>
    <row r="158" spans="1:18" x14ac:dyDescent="0.25">
      <c r="A158" s="78" t="s">
        <v>5</v>
      </c>
      <c r="B158" s="6">
        <f>+'[1]6.EXPORTACION VARIETAL'!J324/10000</f>
        <v>23.751689000000002</v>
      </c>
      <c r="C158" s="6">
        <f>+'[1]6.EXPORTACION VARIETAL'!J336/10000</f>
        <v>21.44</v>
      </c>
      <c r="D158" s="6">
        <f>+'[1]6.EXPORTACION VARIETAL'!J348/10000</f>
        <v>19.861799999999999</v>
      </c>
      <c r="E158" s="6">
        <f>+'[1]6.EXPORTACION VARIETAL'!J360/10000</f>
        <v>21.628</v>
      </c>
      <c r="F158" s="6">
        <f>+'[1]6.EXPORTACION VARIETAL'!J372/10000</f>
        <v>24.727499999999999</v>
      </c>
      <c r="G158" s="73"/>
      <c r="H158" s="8"/>
      <c r="I158" s="2"/>
      <c r="J158" s="78" t="s">
        <v>5</v>
      </c>
      <c r="K158" s="6">
        <f>+SUM('[1]6.EXPORTACION VARIETAL'!J313:J324)/10000</f>
        <v>215.70666800000015</v>
      </c>
      <c r="L158" s="6">
        <f>+SUM(C151:C158)+SUM(B159:B162)</f>
        <v>205.13708699999998</v>
      </c>
      <c r="M158" s="6">
        <f t="shared" ref="M158" si="383">+SUM(D151:D158)+SUM(C159:C162)</f>
        <v>190.66059999999999</v>
      </c>
      <c r="N158" s="6">
        <f t="shared" ref="N158" si="384">+SUM(E151:E158)+SUM(D159:D162)</f>
        <v>206.73560000000003</v>
      </c>
      <c r="O158" s="105">
        <f t="shared" ref="O158" si="385">+SUM(F151:F158)+SUM(E159:E162)</f>
        <v>241.77030000000002</v>
      </c>
      <c r="P158" s="73"/>
      <c r="Q158" s="117"/>
      <c r="R158" s="8"/>
    </row>
    <row r="159" spans="1:18" x14ac:dyDescent="0.25">
      <c r="A159" s="78" t="s">
        <v>6</v>
      </c>
      <c r="B159" s="6">
        <f>+'[1]6.EXPORTACION VARIETAL'!J325/10000</f>
        <v>18.585110999999998</v>
      </c>
      <c r="C159" s="6">
        <f>+'[1]6.EXPORTACION VARIETAL'!J337/10000</f>
        <v>15.5547</v>
      </c>
      <c r="D159" s="6">
        <f>+'[1]6.EXPORTACION VARIETAL'!J349/10000</f>
        <v>14.6972</v>
      </c>
      <c r="E159" s="6">
        <f>+'[1]6.EXPORTACION VARIETAL'!J361/10000</f>
        <v>15.644299999999999</v>
      </c>
      <c r="F159" s="6">
        <f>+'[1]6.EXPORTACION VARIETAL'!J373/10000</f>
        <v>23.749099999999999</v>
      </c>
      <c r="G159" s="73"/>
      <c r="H159" s="8"/>
      <c r="I159" s="2"/>
      <c r="J159" s="78" t="s">
        <v>6</v>
      </c>
      <c r="K159" s="6">
        <f>+SUM('[1]6.EXPORTACION VARIETAL'!J314:J325)/10000</f>
        <v>215.19171700000012</v>
      </c>
      <c r="L159" s="6">
        <f>+SUM(C151:C159)+SUM(B160:B162)</f>
        <v>202.10667599999999</v>
      </c>
      <c r="M159" s="6">
        <f t="shared" ref="M159" si="386">+SUM(D151:D159)+SUM(C160:C162)</f>
        <v>189.80310000000003</v>
      </c>
      <c r="N159" s="6">
        <f t="shared" ref="N159" si="387">+SUM(E151:E159)+SUM(D160:D162)</f>
        <v>207.68270000000001</v>
      </c>
      <c r="O159" s="105">
        <f t="shared" ref="O159" si="388">+SUM(F151:F159)+SUM(E160:E162)</f>
        <v>249.87510000000003</v>
      </c>
      <c r="P159" s="73"/>
      <c r="Q159" s="117"/>
      <c r="R159" s="8"/>
    </row>
    <row r="160" spans="1:18" x14ac:dyDescent="0.25">
      <c r="A160" s="78" t="s">
        <v>7</v>
      </c>
      <c r="B160" s="6">
        <f>+'[1]6.EXPORTACION VARIETAL'!J326/10000</f>
        <v>19.739675999999999</v>
      </c>
      <c r="C160" s="6">
        <f>+'[1]6.EXPORTACION VARIETAL'!J338/10000</f>
        <v>18.061699999999998</v>
      </c>
      <c r="D160" s="6">
        <f>+'[1]6.EXPORTACION VARIETAL'!J350/10000</f>
        <v>18.940100000000001</v>
      </c>
      <c r="E160" s="6">
        <f>+'[1]6.EXPORTACION VARIETAL'!J362/10000</f>
        <v>21.001799999999999</v>
      </c>
      <c r="F160" s="6">
        <f>+'[1]6.EXPORTACION VARIETAL'!J374/10000</f>
        <v>25.2818</v>
      </c>
      <c r="G160" s="73"/>
      <c r="H160" s="8"/>
      <c r="I160" s="2"/>
      <c r="J160" s="78" t="s">
        <v>7</v>
      </c>
      <c r="K160" s="6">
        <f>+SUM('[1]6.EXPORTACION VARIETAL'!J315:J326)/10000</f>
        <v>215.8929170000001</v>
      </c>
      <c r="L160" s="6">
        <f>+SUM(C151:C160)+SUM(B161:B162)</f>
        <v>200.42869999999999</v>
      </c>
      <c r="M160" s="6">
        <f t="shared" ref="M160" si="389">+SUM(D151:D160)+SUM(C161:C162)</f>
        <v>190.6815</v>
      </c>
      <c r="N160" s="6">
        <f t="shared" ref="N160" si="390">+SUM(E151:E160)+SUM(D161:D162)</f>
        <v>209.74439999999998</v>
      </c>
      <c r="O160" s="105">
        <f t="shared" ref="O160" si="391">+SUM(F151:F160)+SUM(E161:E162)</f>
        <v>254.1551</v>
      </c>
      <c r="P160" s="73"/>
      <c r="Q160" s="117"/>
      <c r="R160" s="8"/>
    </row>
    <row r="161" spans="1:18" x14ac:dyDescent="0.25">
      <c r="A161" s="78" t="s">
        <v>8</v>
      </c>
      <c r="B161" s="6">
        <f>+'[1]6.EXPORTACION VARIETAL'!J327/10000</f>
        <v>15.668799999999999</v>
      </c>
      <c r="C161" s="6">
        <f>+'[1]6.EXPORTACION VARIETAL'!J339/10000</f>
        <v>15.146000000000001</v>
      </c>
      <c r="D161" s="6">
        <f>+'[1]6.EXPORTACION VARIETAL'!J351/10000</f>
        <v>16.361999999999998</v>
      </c>
      <c r="E161" s="6">
        <f>+'[1]6.EXPORTACION VARIETAL'!J363/10000</f>
        <v>17.386099999999999</v>
      </c>
      <c r="F161" s="6">
        <f>+'[1]6.EXPORTACION VARIETAL'!J375/10000</f>
        <v>21.5717</v>
      </c>
      <c r="G161" s="73"/>
      <c r="H161" s="8"/>
      <c r="I161" s="2"/>
      <c r="J161" s="78" t="s">
        <v>8</v>
      </c>
      <c r="K161" s="6">
        <f>+SUM('[1]6.EXPORTACION VARIETAL'!J316:J327)/10000</f>
        <v>215.87466400000017</v>
      </c>
      <c r="L161" s="6">
        <f>+SUM(C151:C161)+SUM(B162)</f>
        <v>199.9059</v>
      </c>
      <c r="M161" s="6">
        <f t="shared" ref="M161" si="392">+SUM(D151:D161)+SUM(C162)</f>
        <v>191.89750000000001</v>
      </c>
      <c r="N161" s="6">
        <f t="shared" ref="N161" si="393">+SUM(E151:E161)+SUM(D162)</f>
        <v>210.76849999999999</v>
      </c>
      <c r="O161" s="105">
        <f t="shared" ref="O161" si="394">+SUM(F151:F161)+SUM(E162)</f>
        <v>258.34070000000003</v>
      </c>
      <c r="P161" s="73"/>
      <c r="Q161" s="117"/>
      <c r="R161" s="8"/>
    </row>
    <row r="162" spans="1:18" x14ac:dyDescent="0.25">
      <c r="A162" s="78" t="s">
        <v>9</v>
      </c>
      <c r="B162" s="6">
        <f>+'[1]6.EXPORTACION VARIETAL'!J328/10000</f>
        <v>19.0959</v>
      </c>
      <c r="C162" s="6">
        <f>+'[1]6.EXPORTACION VARIETAL'!J340/10000</f>
        <v>15.114000000000001</v>
      </c>
      <c r="D162" s="6">
        <f>+'[1]6.EXPORTACION VARIETAL'!J352/10000</f>
        <v>17.0502</v>
      </c>
      <c r="E162" s="6">
        <f>+'[1]6.EXPORTACION VARIETAL'!J364/10000</f>
        <v>18.801100000000002</v>
      </c>
      <c r="F162" s="6">
        <f>+'[1]6.EXPORTACION VARIETAL'!J376/10000</f>
        <v>19.935400000000001</v>
      </c>
      <c r="G162" s="73"/>
      <c r="H162" s="8"/>
      <c r="I162" s="2"/>
      <c r="J162" s="78" t="s">
        <v>9</v>
      </c>
      <c r="K162" s="6">
        <f>+SUM('[1]6.EXPORTACION VARIETAL'!J317:J328)/10000</f>
        <v>217.750167</v>
      </c>
      <c r="L162" s="6">
        <f>+SUM(C151:C162)</f>
        <v>195.92400000000001</v>
      </c>
      <c r="M162" s="6">
        <f t="shared" ref="M162" si="395">+SUM(D151:D162)</f>
        <v>193.83369999999999</v>
      </c>
      <c r="N162" s="6">
        <f t="shared" ref="N162" si="396">+SUM(E151:E162)</f>
        <v>212.51939999999999</v>
      </c>
      <c r="O162" s="105">
        <f t="shared" ref="O162" si="397">+SUM(F151:F162)</f>
        <v>259.47500000000002</v>
      </c>
      <c r="P162" s="73"/>
      <c r="Q162" s="117"/>
      <c r="R162" s="8"/>
    </row>
    <row r="163" spans="1:18" ht="25.5" x14ac:dyDescent="0.25">
      <c r="A163" s="89" t="s">
        <v>13</v>
      </c>
      <c r="B163" s="90">
        <f>SUM(B151:B162)</f>
        <v>217.750167</v>
      </c>
      <c r="C163" s="90">
        <f t="shared" ref="C163:F163" si="398">SUM(C151:C162)</f>
        <v>195.92400000000001</v>
      </c>
      <c r="D163" s="90">
        <f t="shared" si="398"/>
        <v>193.83369999999999</v>
      </c>
      <c r="E163" s="90">
        <f t="shared" si="398"/>
        <v>212.51939999999999</v>
      </c>
      <c r="F163" s="90">
        <f t="shared" si="398"/>
        <v>259.47500000000002</v>
      </c>
      <c r="G163" s="91"/>
      <c r="H163" s="92"/>
      <c r="I163" s="3"/>
      <c r="J163" s="79" t="s">
        <v>14</v>
      </c>
      <c r="K163" s="82">
        <f t="shared" ref="K163" si="399">+AVERAGE(K151:K162)</f>
        <v>216.08801050000011</v>
      </c>
      <c r="L163" s="82">
        <f>+AVERAGE(L151:L162)</f>
        <v>206.11812408333333</v>
      </c>
      <c r="M163" s="82">
        <f t="shared" ref="M163:P163" si="400">+AVERAGE(M151:M162)</f>
        <v>191.70160833333333</v>
      </c>
      <c r="N163" s="82">
        <f t="shared" si="400"/>
        <v>205.35394166666666</v>
      </c>
      <c r="O163" s="106">
        <f t="shared" si="400"/>
        <v>236.16227500000005</v>
      </c>
      <c r="P163" s="83">
        <f t="shared" si="400"/>
        <v>342.60979122636962</v>
      </c>
      <c r="Q163" s="118">
        <f t="shared" ref="Q163" si="401">+P163/O163-1</f>
        <v>0.45073886685064135</v>
      </c>
      <c r="R163" s="113"/>
    </row>
    <row r="164" spans="1:18" ht="26.25" thickBot="1" x14ac:dyDescent="0.3">
      <c r="A164" s="167" t="s">
        <v>12</v>
      </c>
      <c r="B164" s="168"/>
      <c r="C164" s="168">
        <f>+C163/B163-1</f>
        <v>-0.10023490360859288</v>
      </c>
      <c r="D164" s="168">
        <f t="shared" ref="D164:F164" si="402">+D163/C163-1</f>
        <v>-1.0668932851513935E-2</v>
      </c>
      <c r="E164" s="168">
        <f t="shared" si="402"/>
        <v>9.6400677487970432E-2</v>
      </c>
      <c r="F164" s="168">
        <f t="shared" si="402"/>
        <v>0.22094735821764999</v>
      </c>
      <c r="G164" s="169"/>
      <c r="H164" s="170"/>
      <c r="I164" s="3"/>
      <c r="J164" s="171" t="s">
        <v>12</v>
      </c>
      <c r="K164" s="172"/>
      <c r="L164" s="172">
        <f>+L163/K163-1</f>
        <v>-4.6138082319318596E-2</v>
      </c>
      <c r="M164" s="172">
        <f t="shared" ref="M164:P164" si="403">+M163/L163-1</f>
        <v>-6.9942979609941669E-2</v>
      </c>
      <c r="N164" s="172">
        <f t="shared" si="403"/>
        <v>7.1216582124832728E-2</v>
      </c>
      <c r="O164" s="173">
        <f t="shared" si="403"/>
        <v>0.15002552706459316</v>
      </c>
      <c r="P164" s="174">
        <f t="shared" si="403"/>
        <v>0.45073886685064135</v>
      </c>
      <c r="Q164" s="174"/>
      <c r="R164" s="175"/>
    </row>
    <row r="165" spans="1:18" ht="15.75" thickBot="1" x14ac:dyDescent="0.3"/>
    <row r="166" spans="1:18" ht="15.75" thickBot="1" x14ac:dyDescent="0.3">
      <c r="A166" s="276" t="s">
        <v>65</v>
      </c>
      <c r="B166" s="277"/>
      <c r="C166" s="277"/>
      <c r="D166" s="277"/>
      <c r="E166" s="277"/>
      <c r="F166" s="277"/>
      <c r="G166" s="277"/>
      <c r="H166" s="278"/>
      <c r="I166" s="2"/>
      <c r="J166" s="276" t="s">
        <v>66</v>
      </c>
      <c r="K166" s="277"/>
      <c r="L166" s="277"/>
      <c r="M166" s="277"/>
      <c r="N166" s="277"/>
      <c r="O166" s="277"/>
      <c r="P166" s="277"/>
      <c r="Q166" s="277"/>
      <c r="R166" s="278"/>
    </row>
    <row r="167" spans="1:18" ht="38.25" x14ac:dyDescent="0.25">
      <c r="A167" s="128"/>
      <c r="B167" s="146">
        <v>2016</v>
      </c>
      <c r="C167" s="124">
        <f>+B167+1</f>
        <v>2017</v>
      </c>
      <c r="D167" s="124">
        <f t="shared" ref="D167" si="404">+C167+1</f>
        <v>2018</v>
      </c>
      <c r="E167" s="124">
        <f t="shared" ref="E167" si="405">+D167+1</f>
        <v>2019</v>
      </c>
      <c r="F167" s="147">
        <f t="shared" ref="F167" si="406">+E167+1</f>
        <v>2020</v>
      </c>
      <c r="G167" s="129">
        <f t="shared" ref="G167" si="407">+F167+1</f>
        <v>2021</v>
      </c>
      <c r="H167" s="130" t="s">
        <v>16</v>
      </c>
      <c r="I167" s="2"/>
      <c r="J167" s="128"/>
      <c r="K167" s="146">
        <v>2016</v>
      </c>
      <c r="L167" s="124">
        <f>+K167+1</f>
        <v>2017</v>
      </c>
      <c r="M167" s="124">
        <f t="shared" ref="M167" si="408">+L167+1</f>
        <v>2018</v>
      </c>
      <c r="N167" s="124">
        <f t="shared" ref="N167" si="409">+M167+1</f>
        <v>2019</v>
      </c>
      <c r="O167" s="147">
        <f t="shared" ref="O167" si="410">+N167+1</f>
        <v>2020</v>
      </c>
      <c r="P167" s="129">
        <f t="shared" ref="P167" si="411">+O167+1</f>
        <v>2021</v>
      </c>
      <c r="Q167" s="162" t="s">
        <v>16</v>
      </c>
      <c r="R167" s="156" t="s">
        <v>21</v>
      </c>
    </row>
    <row r="168" spans="1:18" x14ac:dyDescent="0.25">
      <c r="A168" s="131" t="s">
        <v>10</v>
      </c>
      <c r="B168" s="148">
        <f>+'[1]6.EXPORTACION VARIETAL'!M317/1000</f>
        <v>31.76634</v>
      </c>
      <c r="C168" s="6">
        <f>+'[1]6.EXPORTACION VARIETAL'!M329/1000</f>
        <v>35.607999999999997</v>
      </c>
      <c r="D168" s="6">
        <f>+'[1]6.EXPORTACION VARIETAL'!M341/1000</f>
        <v>33.317</v>
      </c>
      <c r="E168" s="6">
        <f>+'[1]6.EXPORTACION VARIETAL'!M353/1000</f>
        <v>35.906999999999996</v>
      </c>
      <c r="F168" s="149">
        <f>+'[1]6.EXPORTACION VARIETAL'!M365/1000</f>
        <v>35.027999999999999</v>
      </c>
      <c r="G168" s="132">
        <f>+'[1]6.EXPORTACION VARIETAL'!M377/1000</f>
        <v>37.104999999999997</v>
      </c>
      <c r="H168" s="133">
        <f>+G168/F168-1</f>
        <v>5.9295420806212196E-2</v>
      </c>
      <c r="I168" s="2"/>
      <c r="J168" s="131" t="s">
        <v>10</v>
      </c>
      <c r="K168" s="148">
        <f>+SUM('[1]6.EXPORTACION VARIETAL'!M306:M317)/1000</f>
        <v>454.83640000000003</v>
      </c>
      <c r="L168" s="6">
        <f>+SUM(C168)+SUM(B169:B179)</f>
        <v>486.27804000000003</v>
      </c>
      <c r="M168" s="6">
        <f t="shared" ref="M168" si="412">+SUM(D168)+SUM(C169:C179)</f>
        <v>475.75100000000003</v>
      </c>
      <c r="N168" s="6">
        <f t="shared" ref="N168" si="413">+SUM(E168)+SUM(D169:D179)</f>
        <v>486.10700000000003</v>
      </c>
      <c r="O168" s="149">
        <f t="shared" ref="O168" si="414">+SUM(F168)+SUM(E169:E179)</f>
        <v>475.99500000000006</v>
      </c>
      <c r="P168" s="132">
        <f t="shared" ref="P168" si="415">+SUM(G168)+SUM(F169:F179)</f>
        <v>462.42500000000001</v>
      </c>
      <c r="Q168" s="163">
        <f>+P168/O168-1</f>
        <v>-2.8508702822508725E-2</v>
      </c>
      <c r="R168" s="157">
        <f>+POWER(P168/K168,0.2)-1</f>
        <v>3.3147993940412235E-3</v>
      </c>
    </row>
    <row r="169" spans="1:18" x14ac:dyDescent="0.25">
      <c r="A169" s="131" t="s">
        <v>11</v>
      </c>
      <c r="B169" s="148">
        <f>+'[1]6.EXPORTACION VARIETAL'!M318/1000</f>
        <v>35.036480000000005</v>
      </c>
      <c r="C169" s="6">
        <f>+'[1]6.EXPORTACION VARIETAL'!M330/1000</f>
        <v>27.672999999999998</v>
      </c>
      <c r="D169" s="6">
        <f>+'[1]6.EXPORTACION VARIETAL'!M342/1000</f>
        <v>34.398000000000003</v>
      </c>
      <c r="E169" s="6">
        <f>+'[1]6.EXPORTACION VARIETAL'!M354/1000</f>
        <v>36.557000000000002</v>
      </c>
      <c r="F169" s="149">
        <f>+'[1]6.EXPORTACION VARIETAL'!M366/1000</f>
        <v>32.540999999999997</v>
      </c>
      <c r="G169" s="132">
        <f>+'[1]6.EXPORTACION VARIETAL'!M378/1000</f>
        <v>39.341999999999999</v>
      </c>
      <c r="H169" s="133">
        <f t="shared" ref="H169:H171" si="416">+G169/F169-1</f>
        <v>0.20899787959804561</v>
      </c>
      <c r="I169" s="2"/>
      <c r="J169" s="131" t="s">
        <v>11</v>
      </c>
      <c r="K169" s="148">
        <f>+SUM('[1]6.EXPORTACION VARIETAL'!M307:M318)/1000</f>
        <v>457.24288000000001</v>
      </c>
      <c r="L169" s="6">
        <f>+SUM(C168:C169)+SUM(B170:B179)</f>
        <v>478.91455999999999</v>
      </c>
      <c r="M169" s="6">
        <f t="shared" ref="M169" si="417">+SUM(D168:D169)+SUM(C170:C179)</f>
        <v>482.476</v>
      </c>
      <c r="N169" s="6">
        <f t="shared" ref="N169" si="418">+SUM(E168:E169)+SUM(D170:D179)</f>
        <v>488.26600000000002</v>
      </c>
      <c r="O169" s="149">
        <f t="shared" ref="O169" si="419">+SUM(F168:F169)+SUM(E170:E179)</f>
        <v>471.97900000000004</v>
      </c>
      <c r="P169" s="132">
        <f t="shared" ref="P169" si="420">+SUM(G168:G169)+SUM(F170:F179)</f>
        <v>469.22599999999994</v>
      </c>
      <c r="Q169" s="163">
        <f t="shared" ref="Q169:Q171" si="421">+P169/O169-1</f>
        <v>-5.8328866326682327E-3</v>
      </c>
      <c r="R169" s="157">
        <f t="shared" ref="R169:R171" si="422">+POWER(P169/K169,0.2)-1</f>
        <v>5.1873706415976883E-3</v>
      </c>
    </row>
    <row r="170" spans="1:18" x14ac:dyDescent="0.25">
      <c r="A170" s="131" t="s">
        <v>0</v>
      </c>
      <c r="B170" s="148">
        <f>+'[1]6.EXPORTACION VARIETAL'!M319/1000</f>
        <v>41.177190000000003</v>
      </c>
      <c r="C170" s="6">
        <f>+'[1]6.EXPORTACION VARIETAL'!M331/1000</f>
        <v>40.536000000000001</v>
      </c>
      <c r="D170" s="6">
        <f>+'[1]6.EXPORTACION VARIETAL'!M343/1000</f>
        <v>41.216999999999999</v>
      </c>
      <c r="E170" s="6">
        <f>+'[1]6.EXPORTACION VARIETAL'!M355/1000</f>
        <v>37.281999999999996</v>
      </c>
      <c r="F170" s="149">
        <f>+'[1]6.EXPORTACION VARIETAL'!M367/1000</f>
        <v>34.826999999999998</v>
      </c>
      <c r="G170" s="132">
        <f>+'[1]6.EXPORTACION VARIETAL'!M379/1000</f>
        <v>44.573</v>
      </c>
      <c r="H170" s="133">
        <f t="shared" si="416"/>
        <v>0.27984035374852856</v>
      </c>
      <c r="I170" s="2"/>
      <c r="J170" s="131" t="s">
        <v>0</v>
      </c>
      <c r="K170" s="148">
        <f>+SUM('[1]6.EXPORTACION VARIETAL'!M308:M319)/1000</f>
        <v>455.79307000000006</v>
      </c>
      <c r="L170" s="6">
        <f>+SUM(C168:C170)+SUM(B171:B179)</f>
        <v>478.27336999999994</v>
      </c>
      <c r="M170" s="6">
        <f t="shared" ref="M170" si="423">+SUM(D168:D170)+SUM(C171:C179)</f>
        <v>483.15700000000004</v>
      </c>
      <c r="N170" s="6">
        <f t="shared" ref="N170" si="424">+SUM(E168:E170)+SUM(D171:D179)</f>
        <v>484.33100000000002</v>
      </c>
      <c r="O170" s="149">
        <f t="shared" ref="O170" si="425">+SUM(F168:F170)+SUM(E171:E179)</f>
        <v>469.524</v>
      </c>
      <c r="P170" s="132">
        <f t="shared" ref="P170" si="426">+SUM(G168:G170)+SUM(F171:F179)</f>
        <v>478.97199999999998</v>
      </c>
      <c r="Q170" s="163">
        <f t="shared" si="421"/>
        <v>2.0122507049692873E-2</v>
      </c>
      <c r="R170" s="157">
        <f t="shared" si="422"/>
        <v>9.9700183248427887E-3</v>
      </c>
    </row>
    <row r="171" spans="1:18" x14ac:dyDescent="0.25">
      <c r="A171" s="131" t="s">
        <v>1</v>
      </c>
      <c r="B171" s="148">
        <f>+'[1]6.EXPORTACION VARIETAL'!M320/1000</f>
        <v>41.151510000000002</v>
      </c>
      <c r="C171" s="6">
        <f>+'[1]6.EXPORTACION VARIETAL'!M332/1000</f>
        <v>37.478999999999999</v>
      </c>
      <c r="D171" s="6">
        <f>+'[1]6.EXPORTACION VARIETAL'!M344/1000</f>
        <v>37.515000000000001</v>
      </c>
      <c r="E171" s="6">
        <f>+'[1]6.EXPORTACION VARIETAL'!M356/1000</f>
        <v>41.667999999999999</v>
      </c>
      <c r="F171" s="149">
        <f>+'[1]6.EXPORTACION VARIETAL'!M368/1000</f>
        <v>38.031999999999996</v>
      </c>
      <c r="G171" s="132">
        <f>+'[1]6.EXPORTACION VARIETAL'!M380/1000</f>
        <v>42.706000000000003</v>
      </c>
      <c r="H171" s="133">
        <f t="shared" si="416"/>
        <v>0.12289650820361819</v>
      </c>
      <c r="I171" s="2"/>
      <c r="J171" s="131" t="s">
        <v>1</v>
      </c>
      <c r="K171" s="148">
        <f>+SUM('[1]6.EXPORTACION VARIETAL'!M309:M320)/1000</f>
        <v>455.0785800000001</v>
      </c>
      <c r="L171" s="6">
        <f>+SUM(C168:C171)+SUM(B172:B179)</f>
        <v>474.60085999999995</v>
      </c>
      <c r="M171" s="6">
        <f t="shared" ref="M171" si="427">+SUM(D168:D171)+SUM(C172:C179)</f>
        <v>483.19299999999998</v>
      </c>
      <c r="N171" s="6">
        <f t="shared" ref="N171" si="428">+SUM(E168:E171)+SUM(D172:D179)</f>
        <v>488.48400000000004</v>
      </c>
      <c r="O171" s="149">
        <f t="shared" ref="O171" si="429">+SUM(F168:F171)+SUM(E172:E179)</f>
        <v>465.88799999999998</v>
      </c>
      <c r="P171" s="132">
        <f t="shared" ref="P171" si="430">+SUM(G168:G171)+SUM(F172:F179)</f>
        <v>483.64600000000002</v>
      </c>
      <c r="Q171" s="163">
        <f t="shared" si="421"/>
        <v>3.8116457174256491E-2</v>
      </c>
      <c r="R171" s="157">
        <f t="shared" si="422"/>
        <v>1.2251062288915149E-2</v>
      </c>
    </row>
    <row r="172" spans="1:18" x14ac:dyDescent="0.25">
      <c r="A172" s="131" t="s">
        <v>2</v>
      </c>
      <c r="B172" s="148">
        <f>+'[1]6.EXPORTACION VARIETAL'!M321/1000</f>
        <v>41.273440000000001</v>
      </c>
      <c r="C172" s="6">
        <f>+'[1]6.EXPORTACION VARIETAL'!M333/1000</f>
        <v>40.829000000000001</v>
      </c>
      <c r="D172" s="6">
        <f>+'[1]6.EXPORTACION VARIETAL'!M345/1000</f>
        <v>44.27</v>
      </c>
      <c r="E172" s="6">
        <f>+'[1]6.EXPORTACION VARIETAL'!M357/1000</f>
        <v>44.505000000000003</v>
      </c>
      <c r="F172" s="149">
        <f>+'[1]6.EXPORTACION VARIETAL'!M369/1000</f>
        <v>36.405000000000001</v>
      </c>
      <c r="G172" s="132">
        <f>+'[1]6.EXPORTACION VARIETAL'!M381/1000</f>
        <v>45.198999999999998</v>
      </c>
      <c r="H172" s="133">
        <f t="shared" ref="H172:H173" si="431">+G172/F172-1</f>
        <v>0.24156022524378518</v>
      </c>
      <c r="I172" s="2"/>
      <c r="J172" s="131" t="s">
        <v>2</v>
      </c>
      <c r="K172" s="148">
        <f>+SUM('[1]6.EXPORTACION VARIETAL'!M310:M321)/1000</f>
        <v>460.1773037018001</v>
      </c>
      <c r="L172" s="6">
        <f>+SUM(C168:C172)+SUM(B173:B179)</f>
        <v>474.15642000000003</v>
      </c>
      <c r="M172" s="6">
        <f t="shared" ref="M172" si="432">+SUM(D168:D172)+SUM(C173:C179)</f>
        <v>486.63400000000001</v>
      </c>
      <c r="N172" s="6">
        <f t="shared" ref="N172" si="433">+SUM(E168:E172)+SUM(D173:D179)</f>
        <v>488.71899999999999</v>
      </c>
      <c r="O172" s="149">
        <f t="shared" ref="O172" si="434">+SUM(F168:F172)+SUM(E173:E179)</f>
        <v>457.78800000000001</v>
      </c>
      <c r="P172" s="132">
        <f t="shared" ref="P172:P173" si="435">+SUM(G169:G172)+SUM(F173:F180)</f>
        <v>915.68299999999999</v>
      </c>
      <c r="Q172" s="163">
        <f t="shared" ref="Q172:Q173" si="436">+P172/O172-1</f>
        <v>1.000233732644805</v>
      </c>
      <c r="R172" s="157">
        <f t="shared" ref="R172:R173" si="437">+POWER(P172/K172,0.2)-1</f>
        <v>0.14752984963953342</v>
      </c>
    </row>
    <row r="173" spans="1:18" x14ac:dyDescent="0.25">
      <c r="A173" s="131" t="s">
        <v>3</v>
      </c>
      <c r="B173" s="148">
        <f>+'[1]6.EXPORTACION VARIETAL'!M322/1000</f>
        <v>35.265329999999999</v>
      </c>
      <c r="C173" s="6">
        <f>+'[1]6.EXPORTACION VARIETAL'!M334/1000</f>
        <v>39.774999999999999</v>
      </c>
      <c r="D173" s="6">
        <f>+'[1]6.EXPORTACION VARIETAL'!M346/1000</f>
        <v>37.667000000000002</v>
      </c>
      <c r="E173" s="6">
        <f>+'[1]6.EXPORTACION VARIETAL'!M358/1000</f>
        <v>36.835000000000001</v>
      </c>
      <c r="F173" s="149">
        <f>+'[1]6.EXPORTACION VARIETAL'!M370/1000</f>
        <v>34.65</v>
      </c>
      <c r="G173" s="132">
        <f>+'[1]6.EXPORTACION VARIETAL'!M382/1000</f>
        <v>48.351999999999997</v>
      </c>
      <c r="H173" s="133">
        <f t="shared" si="431"/>
        <v>0.39544011544011548</v>
      </c>
      <c r="I173" s="2"/>
      <c r="J173" s="131" t="s">
        <v>3</v>
      </c>
      <c r="K173" s="148">
        <f>+SUM('[1]6.EXPORTACION VARIETAL'!M311:M322)/1000</f>
        <v>452.65791370180011</v>
      </c>
      <c r="L173" s="6">
        <f>+SUM(C168:C173)+SUM(B174:B179)</f>
        <v>478.66609000000005</v>
      </c>
      <c r="M173" s="6">
        <f t="shared" ref="M173" si="438">+SUM(D168:D173)+SUM(C174:C179)</f>
        <v>484.52600000000001</v>
      </c>
      <c r="N173" s="6">
        <f t="shared" ref="N173" si="439">+SUM(E168:E173)+SUM(D174:D179)</f>
        <v>487.887</v>
      </c>
      <c r="O173" s="149">
        <f t="shared" ref="O173" si="440">+SUM(F168:F173)+SUM(E174:E179)</f>
        <v>455.60300000000001</v>
      </c>
      <c r="P173" s="132">
        <f t="shared" si="435"/>
        <v>890.68823489819999</v>
      </c>
      <c r="Q173" s="163">
        <f t="shared" si="436"/>
        <v>0.95496569359332573</v>
      </c>
      <c r="R173" s="157">
        <f t="shared" si="437"/>
        <v>0.14496212257835528</v>
      </c>
    </row>
    <row r="174" spans="1:18" x14ac:dyDescent="0.25">
      <c r="A174" s="131" t="s">
        <v>4</v>
      </c>
      <c r="B174" s="148">
        <f>+'[1]6.EXPORTACION VARIETAL'!M323/1000</f>
        <v>34.49709</v>
      </c>
      <c r="C174" s="6">
        <f>+'[1]6.EXPORTACION VARIETAL'!M335/1000</f>
        <v>39.003</v>
      </c>
      <c r="D174" s="6">
        <f>+'[1]6.EXPORTACION VARIETAL'!M347/1000</f>
        <v>45.250999999999998</v>
      </c>
      <c r="E174" s="6">
        <f>+'[1]6.EXPORTACION VARIETAL'!M359/1000</f>
        <v>38.72</v>
      </c>
      <c r="F174" s="149">
        <f>+'[1]6.EXPORTACION VARIETAL'!M371/1000</f>
        <v>43.680999999999997</v>
      </c>
      <c r="G174" s="132"/>
      <c r="H174" s="134"/>
      <c r="I174" s="2"/>
      <c r="J174" s="131" t="s">
        <v>4</v>
      </c>
      <c r="K174" s="148">
        <f>+SUM('[1]6.EXPORTACION VARIETAL'!M312:M323)/1000</f>
        <v>450.38319370180005</v>
      </c>
      <c r="L174" s="6">
        <f>+SUM(C168:C174)+SUM(B175:B179)</f>
        <v>483.17200000000003</v>
      </c>
      <c r="M174" s="6">
        <f t="shared" ref="M174" si="441">+SUM(D168:D174)+SUM(C175:C179)</f>
        <v>490.774</v>
      </c>
      <c r="N174" s="6">
        <f t="shared" ref="N174" si="442">+SUM(E168:E174)+SUM(D175:D179)</f>
        <v>481.35599999999999</v>
      </c>
      <c r="O174" s="149">
        <f t="shared" ref="O174" si="443">+SUM(F168:F174)+SUM(E175:E179)</f>
        <v>460.56399999999996</v>
      </c>
      <c r="P174" s="132"/>
      <c r="Q174" s="164"/>
      <c r="R174" s="158"/>
    </row>
    <row r="175" spans="1:18" x14ac:dyDescent="0.25">
      <c r="A175" s="131" t="s">
        <v>5</v>
      </c>
      <c r="B175" s="148">
        <f>+'[1]6.EXPORTACION VARIETAL'!M324/1000</f>
        <v>51.464649999999999</v>
      </c>
      <c r="C175" s="6">
        <f>+'[1]6.EXPORTACION VARIETAL'!M336/1000</f>
        <v>50.506999999999998</v>
      </c>
      <c r="D175" s="6">
        <f>+'[1]6.EXPORTACION VARIETAL'!M348/1000</f>
        <v>48.389000000000003</v>
      </c>
      <c r="E175" s="6">
        <f>+'[1]6.EXPORTACION VARIETAL'!M360/1000</f>
        <v>48.151000000000003</v>
      </c>
      <c r="F175" s="149">
        <f>+'[1]6.EXPORTACION VARIETAL'!M372/1000</f>
        <v>40.036000000000001</v>
      </c>
      <c r="G175" s="132"/>
      <c r="H175" s="134"/>
      <c r="I175" s="2"/>
      <c r="J175" s="131" t="s">
        <v>5</v>
      </c>
      <c r="K175" s="148">
        <f>+SUM('[1]6.EXPORTACION VARIETAL'!M313:M324)/1000</f>
        <v>466.34893370180009</v>
      </c>
      <c r="L175" s="6">
        <f>+SUM(C168:C175)+SUM(B176:B179)</f>
        <v>482.21435000000002</v>
      </c>
      <c r="M175" s="6">
        <f t="shared" ref="M175" si="444">+SUM(D168:D175)+SUM(C176:C179)</f>
        <v>488.65599999999995</v>
      </c>
      <c r="N175" s="6">
        <f t="shared" ref="N175" si="445">+SUM(E168:E175)+SUM(D176:D179)</f>
        <v>481.11799999999999</v>
      </c>
      <c r="O175" s="149">
        <f t="shared" ref="O175" si="446">+SUM(F168:F175)+SUM(E176:E179)</f>
        <v>452.44899999999996</v>
      </c>
      <c r="P175" s="132"/>
      <c r="Q175" s="164"/>
      <c r="R175" s="158"/>
    </row>
    <row r="176" spans="1:18" x14ac:dyDescent="0.25">
      <c r="A176" s="131" t="s">
        <v>6</v>
      </c>
      <c r="B176" s="148">
        <f>+'[1]6.EXPORTACION VARIETAL'!M325/1000</f>
        <v>44.083069999999999</v>
      </c>
      <c r="C176" s="6">
        <f>+'[1]6.EXPORTACION VARIETAL'!M337/1000</f>
        <v>40.210999999999999</v>
      </c>
      <c r="D176" s="6">
        <f>+'[1]6.EXPORTACION VARIETAL'!M349/1000</f>
        <v>35.994</v>
      </c>
      <c r="E176" s="6">
        <f>+'[1]6.EXPORTACION VARIETAL'!M361/1000</f>
        <v>36.247</v>
      </c>
      <c r="F176" s="149">
        <f>+'[1]6.EXPORTACION VARIETAL'!M373/1000</f>
        <v>41.091999999999999</v>
      </c>
      <c r="G176" s="132"/>
      <c r="H176" s="134"/>
      <c r="I176" s="2"/>
      <c r="J176" s="131" t="s">
        <v>6</v>
      </c>
      <c r="K176" s="148">
        <f>+SUM('[1]6.EXPORTACION VARIETAL'!M314:M325)/1000</f>
        <v>467.68778370180013</v>
      </c>
      <c r="L176" s="6">
        <f>+SUM(C168:C176)+SUM(B177:B179)</f>
        <v>478.34228000000007</v>
      </c>
      <c r="M176" s="6">
        <f t="shared" ref="M176" si="447">+SUM(D168:D176)+SUM(C177:C179)</f>
        <v>484.43900000000002</v>
      </c>
      <c r="N176" s="6">
        <f t="shared" ref="N176" si="448">+SUM(E168:E176)+SUM(D177:D179)</f>
        <v>481.37099999999998</v>
      </c>
      <c r="O176" s="149">
        <f t="shared" ref="O176" si="449">+SUM(F168:F176)+SUM(E177:E179)</f>
        <v>457.29399999999998</v>
      </c>
      <c r="P176" s="132"/>
      <c r="Q176" s="164"/>
      <c r="R176" s="158"/>
    </row>
    <row r="177" spans="1:18" x14ac:dyDescent="0.25">
      <c r="A177" s="131" t="s">
        <v>7</v>
      </c>
      <c r="B177" s="148">
        <f>+'[1]6.EXPORTACION VARIETAL'!M326/1000</f>
        <v>44.501280000000001</v>
      </c>
      <c r="C177" s="6">
        <f>+'[1]6.EXPORTACION VARIETAL'!M338/1000</f>
        <v>47.530999999999999</v>
      </c>
      <c r="D177" s="6">
        <f>+'[1]6.EXPORTACION VARIETAL'!M350/1000</f>
        <v>45.402999999999999</v>
      </c>
      <c r="E177" s="6">
        <f>+'[1]6.EXPORTACION VARIETAL'!M362/1000</f>
        <v>45.454999999999998</v>
      </c>
      <c r="F177" s="149">
        <f>+'[1]6.EXPORTACION VARIETAL'!M374/1000</f>
        <v>46.000999999999998</v>
      </c>
      <c r="G177" s="132"/>
      <c r="H177" s="134"/>
      <c r="I177" s="2"/>
      <c r="J177" s="131" t="s">
        <v>7</v>
      </c>
      <c r="K177" s="148">
        <f>+SUM('[1]6.EXPORTACION VARIETAL'!M315:M326)/1000</f>
        <v>470.24577370180003</v>
      </c>
      <c r="L177" s="6">
        <f>+SUM(C168:C177)+SUM(B178:B179)</f>
        <v>481.37200000000007</v>
      </c>
      <c r="M177" s="6">
        <f t="shared" ref="M177" si="450">+SUM(D168:D177)+SUM(C178:C179)</f>
        <v>482.31100000000004</v>
      </c>
      <c r="N177" s="6">
        <f t="shared" ref="N177" si="451">+SUM(E168:E177)+SUM(D178:D179)</f>
        <v>481.423</v>
      </c>
      <c r="O177" s="149">
        <f t="shared" ref="O177" si="452">+SUM(F168:F177)+SUM(E178:E179)</f>
        <v>457.83999999999992</v>
      </c>
      <c r="P177" s="132"/>
      <c r="Q177" s="164"/>
      <c r="R177" s="158"/>
    </row>
    <row r="178" spans="1:18" x14ac:dyDescent="0.25">
      <c r="A178" s="131" t="s">
        <v>8</v>
      </c>
      <c r="B178" s="148">
        <f>+'[1]6.EXPORTACION VARIETAL'!M327/1000</f>
        <v>39.270000000000003</v>
      </c>
      <c r="C178" s="6">
        <f>+'[1]6.EXPORTACION VARIETAL'!M339/1000</f>
        <v>39.183</v>
      </c>
      <c r="D178" s="6">
        <f>+'[1]6.EXPORTACION VARIETAL'!M351/1000</f>
        <v>41.445</v>
      </c>
      <c r="E178" s="6">
        <f>+'[1]6.EXPORTACION VARIETAL'!M363/1000</f>
        <v>39.405000000000001</v>
      </c>
      <c r="F178" s="149">
        <f>+'[1]6.EXPORTACION VARIETAL'!M375/1000</f>
        <v>40.552999999999997</v>
      </c>
      <c r="G178" s="132"/>
      <c r="H178" s="134"/>
      <c r="I178" s="2"/>
      <c r="J178" s="131" t="s">
        <v>8</v>
      </c>
      <c r="K178" s="148">
        <f>+SUM('[1]6.EXPORTACION VARIETAL'!M316:M327)/1000</f>
        <v>475.87917370180008</v>
      </c>
      <c r="L178" s="6">
        <f>+SUM(C168:C178)+SUM(B179)</f>
        <v>481.28500000000003</v>
      </c>
      <c r="M178" s="6">
        <f t="shared" ref="M178" si="453">+SUM(D168:D178)+SUM(C179)</f>
        <v>484.57300000000004</v>
      </c>
      <c r="N178" s="6">
        <f t="shared" ref="N178" si="454">+SUM(E168:E178)+SUM(D179)</f>
        <v>479.38299999999998</v>
      </c>
      <c r="O178" s="149">
        <f t="shared" ref="O178" si="455">+SUM(F168:F178)+SUM(E179)</f>
        <v>458.98799999999994</v>
      </c>
      <c r="P178" s="132"/>
      <c r="Q178" s="164"/>
      <c r="R178" s="158"/>
    </row>
    <row r="179" spans="1:18" x14ac:dyDescent="0.25">
      <c r="A179" s="131" t="s">
        <v>9</v>
      </c>
      <c r="B179" s="148">
        <f>+'[1]6.EXPORTACION VARIETAL'!M328/1000</f>
        <v>42.95</v>
      </c>
      <c r="C179" s="6">
        <f>+'[1]6.EXPORTACION VARIETAL'!M340/1000</f>
        <v>39.707000000000001</v>
      </c>
      <c r="D179" s="6">
        <f>+'[1]6.EXPORTACION VARIETAL'!M352/1000</f>
        <v>38.651000000000003</v>
      </c>
      <c r="E179" s="6">
        <f>+'[1]6.EXPORTACION VARIETAL'!M364/1000</f>
        <v>36.142000000000003</v>
      </c>
      <c r="F179" s="149">
        <f>+'[1]6.EXPORTACION VARIETAL'!M376/1000</f>
        <v>37.502000000000002</v>
      </c>
      <c r="G179" s="132"/>
      <c r="H179" s="134"/>
      <c r="I179" s="2"/>
      <c r="J179" s="131" t="s">
        <v>9</v>
      </c>
      <c r="K179" s="148">
        <f>+SUM('[1]6.EXPORTACION VARIETAL'!M317:M328)/1000</f>
        <v>482.43637999999999</v>
      </c>
      <c r="L179" s="6">
        <f>+SUM(C168:C179)</f>
        <v>478.04200000000003</v>
      </c>
      <c r="M179" s="6">
        <f t="shared" ref="M179" si="456">+SUM(D168:D179)</f>
        <v>483.51700000000005</v>
      </c>
      <c r="N179" s="6">
        <f t="shared" ref="N179" si="457">+SUM(E168:E179)</f>
        <v>476.87399999999997</v>
      </c>
      <c r="O179" s="149">
        <f t="shared" ref="O179" si="458">+SUM(F168:F179)</f>
        <v>460.34799999999996</v>
      </c>
      <c r="P179" s="132"/>
      <c r="Q179" s="164"/>
      <c r="R179" s="158"/>
    </row>
    <row r="180" spans="1:18" ht="25.5" x14ac:dyDescent="0.25">
      <c r="A180" s="135" t="s">
        <v>13</v>
      </c>
      <c r="B180" s="150">
        <f>SUM(B168:B179)</f>
        <v>482.43637999999999</v>
      </c>
      <c r="C180" s="125">
        <f t="shared" ref="C180:F180" si="459">SUM(C168:C179)</f>
        <v>478.04200000000003</v>
      </c>
      <c r="D180" s="125">
        <f t="shared" si="459"/>
        <v>483.51700000000005</v>
      </c>
      <c r="E180" s="125">
        <f t="shared" si="459"/>
        <v>476.87399999999997</v>
      </c>
      <c r="F180" s="151">
        <f t="shared" si="459"/>
        <v>460.34799999999996</v>
      </c>
      <c r="G180" s="136"/>
      <c r="H180" s="137"/>
      <c r="I180" s="3"/>
      <c r="J180" s="135" t="s">
        <v>14</v>
      </c>
      <c r="K180" s="150">
        <f t="shared" ref="K180" si="460">+AVERAGE(K168:K179)</f>
        <v>462.39728215938339</v>
      </c>
      <c r="L180" s="125">
        <f>+AVERAGE(L168:L179)</f>
        <v>479.60974750000008</v>
      </c>
      <c r="M180" s="125">
        <f t="shared" ref="M180:P180" si="461">+AVERAGE(M168:M179)</f>
        <v>484.16724999999997</v>
      </c>
      <c r="N180" s="125">
        <f t="shared" si="461"/>
        <v>483.77658333333329</v>
      </c>
      <c r="O180" s="151">
        <f t="shared" si="461"/>
        <v>462.0216666666667</v>
      </c>
      <c r="P180" s="136">
        <f t="shared" si="461"/>
        <v>616.77337248303331</v>
      </c>
      <c r="Q180" s="166">
        <f t="shared" ref="Q180" si="462">+P180/O180-1</f>
        <v>0.33494469411542727</v>
      </c>
      <c r="R180" s="159">
        <f t="shared" ref="R180" si="463">+POWER(P180/K180,0.2)-1</f>
        <v>5.9307552440737599E-2</v>
      </c>
    </row>
    <row r="181" spans="1:18" ht="25.5" x14ac:dyDescent="0.25">
      <c r="A181" s="138" t="s">
        <v>15</v>
      </c>
      <c r="B181" s="152">
        <f>+B180/B$324</f>
        <v>0.63940148369983818</v>
      </c>
      <c r="C181" s="126">
        <f t="shared" ref="C181:F181" si="464">+C180/C$324</f>
        <v>0.64684359938189917</v>
      </c>
      <c r="D181" s="126">
        <f t="shared" si="464"/>
        <v>0.65569450998898871</v>
      </c>
      <c r="E181" s="126">
        <f t="shared" si="464"/>
        <v>0.6598770394826966</v>
      </c>
      <c r="F181" s="153">
        <f t="shared" si="464"/>
        <v>0.6452348982000341</v>
      </c>
      <c r="G181" s="140"/>
      <c r="H181" s="141"/>
      <c r="I181" s="3"/>
      <c r="J181" s="138" t="s">
        <v>15</v>
      </c>
      <c r="K181" s="152">
        <f>+K180/K$324</f>
        <v>0.62766809988733463</v>
      </c>
      <c r="L181" s="126">
        <f t="shared" ref="L181" si="465">+L180/L$324</f>
        <v>0.64352171834446459</v>
      </c>
      <c r="M181" s="126">
        <f t="shared" ref="M181" si="466">+M180/M$324</f>
        <v>0.65445842222767914</v>
      </c>
      <c r="N181" s="126">
        <f t="shared" ref="N181" si="467">+N180/N$324</f>
        <v>0.65623355973748465</v>
      </c>
      <c r="O181" s="153">
        <f t="shared" ref="O181:P181" si="468">+O180/O$324</f>
        <v>0.65170181526412962</v>
      </c>
      <c r="P181" s="139">
        <f t="shared" si="468"/>
        <v>0.64882645346951029</v>
      </c>
      <c r="Q181" s="165"/>
      <c r="R181" s="160"/>
    </row>
    <row r="182" spans="1:18" ht="26.25" thickBot="1" x14ac:dyDescent="0.3">
      <c r="A182" s="142" t="s">
        <v>12</v>
      </c>
      <c r="B182" s="154"/>
      <c r="C182" s="127">
        <f>+C180/B180-1</f>
        <v>-9.1087243462028011E-3</v>
      </c>
      <c r="D182" s="127">
        <f t="shared" ref="D182" si="469">+D180/C180-1</f>
        <v>1.1452968567615462E-2</v>
      </c>
      <c r="E182" s="127">
        <f t="shared" ref="E182" si="470">+E180/D180-1</f>
        <v>-1.3738917142520513E-2</v>
      </c>
      <c r="F182" s="155">
        <f t="shared" ref="F182" si="471">+F180/E180-1</f>
        <v>-3.4654856419096047E-2</v>
      </c>
      <c r="G182" s="143"/>
      <c r="H182" s="145"/>
      <c r="I182" s="2"/>
      <c r="J182" s="142" t="s">
        <v>12</v>
      </c>
      <c r="K182" s="154"/>
      <c r="L182" s="127">
        <f>+L180/K180-1</f>
        <v>3.7224408543741649E-2</v>
      </c>
      <c r="M182" s="127">
        <f t="shared" ref="M182" si="472">+M180/L180-1</f>
        <v>9.5025226733946866E-3</v>
      </c>
      <c r="N182" s="127">
        <f t="shared" ref="N182" si="473">+N180/M180-1</f>
        <v>-8.0688370943449161E-4</v>
      </c>
      <c r="O182" s="155">
        <f t="shared" ref="O182" si="474">+O180/N180-1</f>
        <v>-4.4968932801108585E-2</v>
      </c>
      <c r="P182" s="144">
        <f t="shared" ref="P182" si="475">+P180/O180-1</f>
        <v>0.33494469411542727</v>
      </c>
      <c r="Q182" s="143"/>
      <c r="R182" s="161"/>
    </row>
    <row r="183" spans="1:18" ht="15.75" thickBo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spans="1:18" ht="15.75" thickBot="1" x14ac:dyDescent="0.3">
      <c r="A184" s="276" t="s">
        <v>67</v>
      </c>
      <c r="B184" s="277"/>
      <c r="C184" s="277"/>
      <c r="D184" s="277"/>
      <c r="E184" s="277"/>
      <c r="F184" s="277"/>
      <c r="G184" s="277"/>
      <c r="H184" s="278"/>
      <c r="I184" s="2"/>
      <c r="J184" s="276" t="s">
        <v>68</v>
      </c>
      <c r="K184" s="277"/>
      <c r="L184" s="277"/>
      <c r="M184" s="277"/>
      <c r="N184" s="277"/>
      <c r="O184" s="277"/>
      <c r="P184" s="277"/>
      <c r="Q184" s="277"/>
      <c r="R184" s="278"/>
    </row>
    <row r="185" spans="1:18" ht="38.25" x14ac:dyDescent="0.25">
      <c r="A185" s="128"/>
      <c r="B185" s="146">
        <v>2016</v>
      </c>
      <c r="C185" s="124">
        <f>+B185+1</f>
        <v>2017</v>
      </c>
      <c r="D185" s="124">
        <f t="shared" ref="D185" si="476">+C185+1</f>
        <v>2018</v>
      </c>
      <c r="E185" s="124">
        <f t="shared" ref="E185" si="477">+D185+1</f>
        <v>2019</v>
      </c>
      <c r="F185" s="147">
        <f t="shared" ref="F185" si="478">+E185+1</f>
        <v>2020</v>
      </c>
      <c r="G185" s="129">
        <f t="shared" ref="G185" si="479">+F185+1</f>
        <v>2021</v>
      </c>
      <c r="H185" s="130" t="s">
        <v>16</v>
      </c>
      <c r="I185" s="2"/>
      <c r="J185" s="128"/>
      <c r="K185" s="146">
        <v>2016</v>
      </c>
      <c r="L185" s="124">
        <f>+K185+1</f>
        <v>2017</v>
      </c>
      <c r="M185" s="124">
        <f t="shared" ref="M185" si="480">+L185+1</f>
        <v>2018</v>
      </c>
      <c r="N185" s="124">
        <f t="shared" ref="N185" si="481">+M185+1</f>
        <v>2019</v>
      </c>
      <c r="O185" s="147">
        <f t="shared" ref="O185" si="482">+N185+1</f>
        <v>2020</v>
      </c>
      <c r="P185" s="129">
        <f t="shared" ref="P185" si="483">+O185+1</f>
        <v>2021</v>
      </c>
      <c r="Q185" s="162" t="s">
        <v>16</v>
      </c>
      <c r="R185" s="156" t="s">
        <v>21</v>
      </c>
    </row>
    <row r="186" spans="1:18" x14ac:dyDescent="0.25">
      <c r="A186" s="131" t="s">
        <v>10</v>
      </c>
      <c r="B186" s="148">
        <f>+'[1]6.EXPORTACION VARIETAL'!N317/1000</f>
        <v>6.1724899999999998</v>
      </c>
      <c r="C186" s="6">
        <f>+'[1]6.EXPORTACION VARIETAL'!N329/1000</f>
        <v>6.5739999999999998</v>
      </c>
      <c r="D186" s="6">
        <f>+'[1]6.EXPORTACION VARIETAL'!N341/1000</f>
        <v>5.5720000000000001</v>
      </c>
      <c r="E186" s="6">
        <f>+'[1]6.EXPORTACION VARIETAL'!N353/1000</f>
        <v>5.9589999999999996</v>
      </c>
      <c r="F186" s="149">
        <f>+'[1]6.EXPORTACION VARIETAL'!N365/1000</f>
        <v>5.52</v>
      </c>
      <c r="G186" s="132">
        <f>+'[1]6.EXPORTACION VARIETAL'!N377/1000</f>
        <v>5.0599999999999996</v>
      </c>
      <c r="H186" s="133">
        <f>+G186/F186-1</f>
        <v>-8.333333333333337E-2</v>
      </c>
      <c r="I186" s="2"/>
      <c r="J186" s="131" t="s">
        <v>10</v>
      </c>
      <c r="K186" s="148">
        <f>+SUM('[1]6.EXPORTACION VARIETAL'!N306:N317)/1000</f>
        <v>80.509590000000017</v>
      </c>
      <c r="L186" s="6">
        <f>+SUM(C186)+SUM(B187:B197)</f>
        <v>77.118710000000007</v>
      </c>
      <c r="M186" s="6">
        <f t="shared" ref="M186" si="484">+SUM(D186)+SUM(C187:C197)</f>
        <v>76.205000000000013</v>
      </c>
      <c r="N186" s="6">
        <f t="shared" ref="N186" si="485">+SUM(E186)+SUM(D187:D197)</f>
        <v>71.67</v>
      </c>
      <c r="O186" s="149">
        <f t="shared" ref="O186" si="486">+SUM(F186)+SUM(E187:E197)</f>
        <v>66.305999999999997</v>
      </c>
      <c r="P186" s="132">
        <f t="shared" ref="P186" si="487">+SUM(G186)+SUM(F187:F197)</f>
        <v>69.266000000000005</v>
      </c>
      <c r="Q186" s="163">
        <f>+P186/O186-1</f>
        <v>4.4641510572195786E-2</v>
      </c>
      <c r="R186" s="157">
        <f>+POWER(P186/K186,0.2)-1</f>
        <v>-2.9636396244292373E-2</v>
      </c>
    </row>
    <row r="187" spans="1:18" x14ac:dyDescent="0.25">
      <c r="A187" s="131" t="s">
        <v>11</v>
      </c>
      <c r="B187" s="148">
        <f>+'[1]6.EXPORTACION VARIETAL'!N318/1000</f>
        <v>4.6660399999999997</v>
      </c>
      <c r="C187" s="6">
        <f>+'[1]6.EXPORTACION VARIETAL'!N330/1000</f>
        <v>4.7610000000000001</v>
      </c>
      <c r="D187" s="6">
        <f>+'[1]6.EXPORTACION VARIETAL'!N342/1000</f>
        <v>4.4870000000000001</v>
      </c>
      <c r="E187" s="6">
        <f>+'[1]6.EXPORTACION VARIETAL'!N354/1000</f>
        <v>4.7450000000000001</v>
      </c>
      <c r="F187" s="149">
        <f>+'[1]6.EXPORTACION VARIETAL'!N366/1000</f>
        <v>4.9669999999999996</v>
      </c>
      <c r="G187" s="132">
        <f>+'[1]6.EXPORTACION VARIETAL'!N378/1000</f>
        <v>5.3920000000000003</v>
      </c>
      <c r="H187" s="133">
        <f t="shared" ref="H187:H189" si="488">+G187/F187-1</f>
        <v>8.5564727199517021E-2</v>
      </c>
      <c r="I187" s="2"/>
      <c r="J187" s="131" t="s">
        <v>11</v>
      </c>
      <c r="K187" s="148">
        <f>+SUM('[1]6.EXPORTACION VARIETAL'!N307:N318)/1000</f>
        <v>79.280630000000016</v>
      </c>
      <c r="L187" s="6">
        <f>+SUM(C186:C187)+SUM(B188:B197)</f>
        <v>77.213670000000008</v>
      </c>
      <c r="M187" s="6">
        <f t="shared" ref="M187" si="489">+SUM(D186:D187)+SUM(C188:C197)</f>
        <v>75.930999999999997</v>
      </c>
      <c r="N187" s="6">
        <f t="shared" ref="N187" si="490">+SUM(E186:E187)+SUM(D188:D197)</f>
        <v>71.927999999999997</v>
      </c>
      <c r="O187" s="149">
        <f t="shared" ref="O187" si="491">+SUM(F186:F187)+SUM(E188:E197)</f>
        <v>66.527999999999992</v>
      </c>
      <c r="P187" s="132">
        <f t="shared" ref="P187" si="492">+SUM(G186:G187)+SUM(F188:F197)</f>
        <v>69.691000000000003</v>
      </c>
      <c r="Q187" s="163">
        <f t="shared" ref="Q187:Q189" si="493">+P187/O187-1</f>
        <v>4.7543891293891472E-2</v>
      </c>
      <c r="R187" s="157">
        <f t="shared" ref="R187:R189" si="494">+POWER(P187/K187,0.2)-1</f>
        <v>-2.5454948160376856E-2</v>
      </c>
    </row>
    <row r="188" spans="1:18" x14ac:dyDescent="0.25">
      <c r="A188" s="131" t="s">
        <v>0</v>
      </c>
      <c r="B188" s="148">
        <f>+'[1]6.EXPORTACION VARIETAL'!N319/1000</f>
        <v>5.8692600000000006</v>
      </c>
      <c r="C188" s="6">
        <f>+'[1]6.EXPORTACION VARIETAL'!N331/1000</f>
        <v>6.9130000000000003</v>
      </c>
      <c r="D188" s="6">
        <f>+'[1]6.EXPORTACION VARIETAL'!N343/1000</f>
        <v>5.4320000000000004</v>
      </c>
      <c r="E188" s="6">
        <f>+'[1]6.EXPORTACION VARIETAL'!N355/1000</f>
        <v>4.8550000000000004</v>
      </c>
      <c r="F188" s="149">
        <f>+'[1]6.EXPORTACION VARIETAL'!N367/1000</f>
        <v>5.7210000000000001</v>
      </c>
      <c r="G188" s="132">
        <f>+'[1]6.EXPORTACION VARIETAL'!N379/1000</f>
        <v>7.3209999999999997</v>
      </c>
      <c r="H188" s="133">
        <f t="shared" si="488"/>
        <v>0.27967138612130737</v>
      </c>
      <c r="I188" s="2"/>
      <c r="J188" s="131" t="s">
        <v>0</v>
      </c>
      <c r="K188" s="148">
        <f>+SUM('[1]6.EXPORTACION VARIETAL'!N308:N319)/1000</f>
        <v>76.416890000000009</v>
      </c>
      <c r="L188" s="6">
        <f>+SUM(C186:C188)+SUM(B189:B197)</f>
        <v>78.257410000000007</v>
      </c>
      <c r="M188" s="6">
        <f t="shared" ref="M188" si="495">+SUM(D186:D188)+SUM(C189:C197)</f>
        <v>74.45</v>
      </c>
      <c r="N188" s="6">
        <f t="shared" ref="N188" si="496">+SUM(E186:E188)+SUM(D189:D197)</f>
        <v>71.350999999999999</v>
      </c>
      <c r="O188" s="149">
        <f t="shared" ref="O188" si="497">+SUM(F186:F188)+SUM(E189:E197)</f>
        <v>67.394000000000005</v>
      </c>
      <c r="P188" s="132">
        <f t="shared" ref="P188" si="498">+SUM(G186:G188)+SUM(F189:F197)</f>
        <v>71.290999999999997</v>
      </c>
      <c r="Q188" s="163">
        <f t="shared" si="493"/>
        <v>5.7824138647357248E-2</v>
      </c>
      <c r="R188" s="157">
        <f t="shared" si="494"/>
        <v>-1.3790754693263962E-2</v>
      </c>
    </row>
    <row r="189" spans="1:18" x14ac:dyDescent="0.25">
      <c r="A189" s="131" t="s">
        <v>1</v>
      </c>
      <c r="B189" s="148">
        <f>+'[1]6.EXPORTACION VARIETAL'!N320/1000</f>
        <v>7.0989499999999994</v>
      </c>
      <c r="C189" s="6">
        <f>+'[1]6.EXPORTACION VARIETAL'!N332/1000</f>
        <v>6.0209999999999999</v>
      </c>
      <c r="D189" s="6">
        <f>+'[1]6.EXPORTACION VARIETAL'!N344/1000</f>
        <v>5.5170000000000003</v>
      </c>
      <c r="E189" s="6">
        <f>+'[1]6.EXPORTACION VARIETAL'!N356/1000</f>
        <v>5.8129999999999997</v>
      </c>
      <c r="F189" s="149">
        <f>+'[1]6.EXPORTACION VARIETAL'!N368/1000</f>
        <v>6.3120000000000003</v>
      </c>
      <c r="G189" s="132">
        <f>+'[1]6.EXPORTACION VARIETAL'!N380/1000</f>
        <v>6.5910000000000002</v>
      </c>
      <c r="H189" s="133">
        <f t="shared" si="488"/>
        <v>4.4201520912547476E-2</v>
      </c>
      <c r="I189" s="2"/>
      <c r="J189" s="131" t="s">
        <v>1</v>
      </c>
      <c r="K189" s="148">
        <f>+SUM('[1]6.EXPORTACION VARIETAL'!N309:N320)/1000</f>
        <v>74.853840000000005</v>
      </c>
      <c r="L189" s="6">
        <f>+SUM(C186:C189)+SUM(B190:B197)</f>
        <v>77.179460000000006</v>
      </c>
      <c r="M189" s="6">
        <f t="shared" ref="M189" si="499">+SUM(D186:D189)+SUM(C190:C197)</f>
        <v>73.945999999999998</v>
      </c>
      <c r="N189" s="6">
        <f t="shared" ref="N189" si="500">+SUM(E186:E189)+SUM(D190:D197)</f>
        <v>71.646999999999991</v>
      </c>
      <c r="O189" s="149">
        <f t="shared" ref="O189" si="501">+SUM(F186:F189)+SUM(E190:E197)</f>
        <v>67.893000000000001</v>
      </c>
      <c r="P189" s="132">
        <f t="shared" ref="P189" si="502">+SUM(G186:G189)+SUM(F190:F197)</f>
        <v>71.570000000000007</v>
      </c>
      <c r="Q189" s="163">
        <f t="shared" si="493"/>
        <v>5.4158749797475592E-2</v>
      </c>
      <c r="R189" s="157">
        <f t="shared" si="494"/>
        <v>-8.9321532514868851E-3</v>
      </c>
    </row>
    <row r="190" spans="1:18" x14ac:dyDescent="0.25">
      <c r="A190" s="131" t="s">
        <v>2</v>
      </c>
      <c r="B190" s="148">
        <f>+'[1]6.EXPORTACION VARIETAL'!N321/1000</f>
        <v>7.0147200000000005</v>
      </c>
      <c r="C190" s="6">
        <f>+'[1]6.EXPORTACION VARIETAL'!N333/1000</f>
        <v>6.6189999999999998</v>
      </c>
      <c r="D190" s="6">
        <f>+'[1]6.EXPORTACION VARIETAL'!N345/1000</f>
        <v>6.0469999999999997</v>
      </c>
      <c r="E190" s="6">
        <f>+'[1]6.EXPORTACION VARIETAL'!N357/1000</f>
        <v>6.266</v>
      </c>
      <c r="F190" s="149">
        <f>+'[1]6.EXPORTACION VARIETAL'!N369/1000</f>
        <v>4.7380000000000004</v>
      </c>
      <c r="G190" s="132">
        <f>+'[1]6.EXPORTACION VARIETAL'!N381/1000</f>
        <v>4.351</v>
      </c>
      <c r="H190" s="133">
        <f t="shared" ref="H190:H191" si="503">+G190/F190-1</f>
        <v>-8.1680033769523042E-2</v>
      </c>
      <c r="I190" s="2"/>
      <c r="J190" s="131" t="s">
        <v>2</v>
      </c>
      <c r="K190" s="148">
        <f>+SUM('[1]6.EXPORTACION VARIETAL'!N310:N321)/1000</f>
        <v>76.328833023600012</v>
      </c>
      <c r="L190" s="6">
        <f>+SUM(C186:C190)+SUM(B191:B197)</f>
        <v>76.783739999999995</v>
      </c>
      <c r="M190" s="6">
        <f t="shared" ref="M190" si="504">+SUM(D186:D190)+SUM(C191:C197)</f>
        <v>73.373999999999995</v>
      </c>
      <c r="N190" s="6">
        <f t="shared" ref="N190" si="505">+SUM(E186:E190)+SUM(D191:D197)</f>
        <v>71.866</v>
      </c>
      <c r="O190" s="149">
        <f t="shared" ref="O190" si="506">+SUM(F186:F190)+SUM(E191:E197)</f>
        <v>66.364999999999995</v>
      </c>
      <c r="P190" s="132">
        <f t="shared" ref="P190:P191" si="507">+SUM(G187:G190)+SUM(F191:F198)</f>
        <v>135.84899999999999</v>
      </c>
      <c r="Q190" s="163">
        <f t="shared" ref="Q190:Q191" si="508">+P190/O190-1</f>
        <v>1.0469976644315526</v>
      </c>
      <c r="R190" s="157">
        <f t="shared" ref="R190:R191" si="509">+POWER(P190/K190,0.2)-1</f>
        <v>0.12220852785153391</v>
      </c>
    </row>
    <row r="191" spans="1:18" x14ac:dyDescent="0.25">
      <c r="A191" s="131" t="s">
        <v>3</v>
      </c>
      <c r="B191" s="148">
        <f>+'[1]6.EXPORTACION VARIETAL'!N322/1000</f>
        <v>5.4288999999999996</v>
      </c>
      <c r="C191" s="6">
        <f>+'[1]6.EXPORTACION VARIETAL'!N334/1000</f>
        <v>7.0720000000000001</v>
      </c>
      <c r="D191" s="6">
        <f>+'[1]6.EXPORTACION VARIETAL'!N346/1000</f>
        <v>5.4379999999999997</v>
      </c>
      <c r="E191" s="6">
        <f>+'[1]6.EXPORTACION VARIETAL'!N358/1000</f>
        <v>4.7640000000000002</v>
      </c>
      <c r="F191" s="149">
        <f>+'[1]6.EXPORTACION VARIETAL'!N370/1000</f>
        <v>6.0359999999999996</v>
      </c>
      <c r="G191" s="132">
        <f>+'[1]6.EXPORTACION VARIETAL'!N382/1000</f>
        <v>7.4809999999999999</v>
      </c>
      <c r="H191" s="133">
        <f t="shared" si="503"/>
        <v>0.23939695162359187</v>
      </c>
      <c r="I191" s="2"/>
      <c r="J191" s="131" t="s">
        <v>3</v>
      </c>
      <c r="K191" s="148">
        <f>+SUM('[1]6.EXPORTACION VARIETAL'!N311:N322)/1000</f>
        <v>73.889463023600015</v>
      </c>
      <c r="L191" s="6">
        <f>+SUM(C186:C191)+SUM(B192:B197)</f>
        <v>78.426839999999999</v>
      </c>
      <c r="M191" s="6">
        <f t="shared" ref="M191" si="510">+SUM(D186:D191)+SUM(C192:C197)</f>
        <v>71.739999999999995</v>
      </c>
      <c r="N191" s="6">
        <f t="shared" ref="N191" si="511">+SUM(E186:E191)+SUM(D192:D197)</f>
        <v>71.192000000000007</v>
      </c>
      <c r="O191" s="149">
        <f t="shared" ref="O191" si="512">+SUM(F186:F191)+SUM(E192:E197)</f>
        <v>67.637</v>
      </c>
      <c r="P191" s="132">
        <f t="shared" si="507"/>
        <v>131.9997296491174</v>
      </c>
      <c r="Q191" s="163">
        <f t="shared" si="508"/>
        <v>0.95159054436354951</v>
      </c>
      <c r="R191" s="157">
        <f t="shared" si="509"/>
        <v>0.12304745048275567</v>
      </c>
    </row>
    <row r="192" spans="1:18" x14ac:dyDescent="0.25">
      <c r="A192" s="131" t="s">
        <v>4</v>
      </c>
      <c r="B192" s="148">
        <f>+'[1]6.EXPORTACION VARIETAL'!N323/1000</f>
        <v>4.9808199999999996</v>
      </c>
      <c r="C192" s="6">
        <f>+'[1]6.EXPORTACION VARIETAL'!N335/1000</f>
        <v>6.8760000000000003</v>
      </c>
      <c r="D192" s="6">
        <f>+'[1]6.EXPORTACION VARIETAL'!N347/1000</f>
        <v>7.6980000000000004</v>
      </c>
      <c r="E192" s="6">
        <f>+'[1]6.EXPORTACION VARIETAL'!N359/1000</f>
        <v>6.9630000000000001</v>
      </c>
      <c r="F192" s="149">
        <f>+'[1]6.EXPORTACION VARIETAL'!N371/1000</f>
        <v>6.0880000000000001</v>
      </c>
      <c r="G192" s="132"/>
      <c r="H192" s="134"/>
      <c r="I192" s="2"/>
      <c r="J192" s="131" t="s">
        <v>4</v>
      </c>
      <c r="K192" s="148">
        <f>+SUM('[1]6.EXPORTACION VARIETAL'!N312:N323)/1000</f>
        <v>73.282403023600025</v>
      </c>
      <c r="L192" s="6">
        <f>+SUM(C186:C192)+SUM(B193:B197)</f>
        <v>80.322020000000009</v>
      </c>
      <c r="M192" s="6">
        <f t="shared" ref="M192" si="513">+SUM(D186:D192)+SUM(C193:C197)</f>
        <v>72.562000000000012</v>
      </c>
      <c r="N192" s="6">
        <f t="shared" ref="N192" si="514">+SUM(E186:E192)+SUM(D193:D197)</f>
        <v>70.456999999999994</v>
      </c>
      <c r="O192" s="149">
        <f t="shared" ref="O192" si="515">+SUM(F186:F192)+SUM(E193:E197)</f>
        <v>66.762</v>
      </c>
      <c r="P192" s="132"/>
      <c r="Q192" s="164"/>
      <c r="R192" s="158"/>
    </row>
    <row r="193" spans="1:18" x14ac:dyDescent="0.25">
      <c r="A193" s="131" t="s">
        <v>5</v>
      </c>
      <c r="B193" s="148">
        <f>+'[1]6.EXPORTACION VARIETAL'!N324/1000</f>
        <v>9.7006800000000002</v>
      </c>
      <c r="C193" s="6">
        <f>+'[1]6.EXPORTACION VARIETAL'!N336/1000</f>
        <v>8.4489999999999998</v>
      </c>
      <c r="D193" s="6">
        <f>+'[1]6.EXPORTACION VARIETAL'!N348/1000</f>
        <v>8.5920000000000005</v>
      </c>
      <c r="E193" s="6">
        <f>+'[1]6.EXPORTACION VARIETAL'!N360/1000</f>
        <v>6.9720000000000004</v>
      </c>
      <c r="F193" s="149">
        <f>+'[1]6.EXPORTACION VARIETAL'!N372/1000</f>
        <v>6.3049999999999997</v>
      </c>
      <c r="G193" s="132"/>
      <c r="H193" s="134"/>
      <c r="I193" s="2"/>
      <c r="J193" s="131" t="s">
        <v>5</v>
      </c>
      <c r="K193" s="148">
        <f>+SUM('[1]6.EXPORTACION VARIETAL'!N313:N324)/1000</f>
        <v>75.45108302360002</v>
      </c>
      <c r="L193" s="6">
        <f>+SUM(C186:C193)+SUM(B194:B197)</f>
        <v>79.070339999999987</v>
      </c>
      <c r="M193" s="6">
        <f t="shared" ref="M193" si="516">+SUM(D186:D193)+SUM(C194:C197)</f>
        <v>72.704999999999998</v>
      </c>
      <c r="N193" s="6">
        <f t="shared" ref="N193" si="517">+SUM(E186:E193)+SUM(D194:D197)</f>
        <v>68.837000000000003</v>
      </c>
      <c r="O193" s="149">
        <f t="shared" ref="O193" si="518">+SUM(F186:F193)+SUM(E194:E197)</f>
        <v>66.094999999999999</v>
      </c>
      <c r="P193" s="132"/>
      <c r="Q193" s="164"/>
      <c r="R193" s="158"/>
    </row>
    <row r="194" spans="1:18" x14ac:dyDescent="0.25">
      <c r="A194" s="131" t="s">
        <v>6</v>
      </c>
      <c r="B194" s="148">
        <f>+'[1]6.EXPORTACION VARIETAL'!N325/1000</f>
        <v>7.47966</v>
      </c>
      <c r="C194" s="6">
        <f>+'[1]6.EXPORTACION VARIETAL'!N337/1000</f>
        <v>6.0570000000000004</v>
      </c>
      <c r="D194" s="6">
        <f>+'[1]6.EXPORTACION VARIETAL'!N349/1000</f>
        <v>5.7119999999999997</v>
      </c>
      <c r="E194" s="6">
        <f>+'[1]6.EXPORTACION VARIETAL'!N361/1000</f>
        <v>4.923</v>
      </c>
      <c r="F194" s="149">
        <f>+'[1]6.EXPORTACION VARIETAL'!N373/1000</f>
        <v>7.7080000000000002</v>
      </c>
      <c r="G194" s="132"/>
      <c r="H194" s="134"/>
      <c r="I194" s="2"/>
      <c r="J194" s="131" t="s">
        <v>6</v>
      </c>
      <c r="K194" s="148">
        <f>+SUM('[1]6.EXPORTACION VARIETAL'!N314:N325)/1000</f>
        <v>76.798893023600016</v>
      </c>
      <c r="L194" s="6">
        <f>+SUM(C186:C194)+SUM(B195:B197)</f>
        <v>77.647679999999994</v>
      </c>
      <c r="M194" s="6">
        <f t="shared" ref="M194" si="519">+SUM(D186:D194)+SUM(C195:C197)</f>
        <v>72.360000000000014</v>
      </c>
      <c r="N194" s="6">
        <f t="shared" ref="N194" si="520">+SUM(E186:E194)+SUM(D195:D197)</f>
        <v>68.048000000000002</v>
      </c>
      <c r="O194" s="149">
        <f t="shared" ref="O194" si="521">+SUM(F186:F194)+SUM(E195:E197)</f>
        <v>68.88</v>
      </c>
      <c r="P194" s="132"/>
      <c r="Q194" s="164"/>
      <c r="R194" s="158"/>
    </row>
    <row r="195" spans="1:18" x14ac:dyDescent="0.25">
      <c r="A195" s="131" t="s">
        <v>7</v>
      </c>
      <c r="B195" s="148">
        <f>+'[1]6.EXPORTACION VARIETAL'!N326/1000</f>
        <v>6.6316800000000002</v>
      </c>
      <c r="C195" s="6">
        <f>+'[1]6.EXPORTACION VARIETAL'!N338/1000</f>
        <v>6.5030000000000001</v>
      </c>
      <c r="D195" s="6">
        <f>+'[1]6.EXPORTACION VARIETAL'!N350/1000</f>
        <v>6.2450000000000001</v>
      </c>
      <c r="E195" s="6">
        <f>+'[1]6.EXPORTACION VARIETAL'!N362/1000</f>
        <v>5.7809999999999997</v>
      </c>
      <c r="F195" s="149">
        <f>+'[1]6.EXPORTACION VARIETAL'!N374/1000</f>
        <v>5.8129999999999997</v>
      </c>
      <c r="G195" s="132"/>
      <c r="H195" s="134"/>
      <c r="I195" s="2"/>
      <c r="J195" s="131" t="s">
        <v>7</v>
      </c>
      <c r="K195" s="148">
        <f>+SUM('[1]6.EXPORTACION VARIETAL'!N315:N326)/1000</f>
        <v>76.37170302360002</v>
      </c>
      <c r="L195" s="6">
        <f>+SUM(C186:C195)+SUM(B196:B197)</f>
        <v>77.519000000000005</v>
      </c>
      <c r="M195" s="6">
        <f t="shared" ref="M195" si="522">+SUM(D186:D195)+SUM(C196:C197)</f>
        <v>72.102000000000004</v>
      </c>
      <c r="N195" s="6">
        <f t="shared" ref="N195" si="523">+SUM(E186:E195)+SUM(D196:D197)</f>
        <v>67.584000000000003</v>
      </c>
      <c r="O195" s="149">
        <f t="shared" ref="O195" si="524">+SUM(F186:F195)+SUM(E196:E197)</f>
        <v>68.912000000000006</v>
      </c>
      <c r="P195" s="132"/>
      <c r="Q195" s="164"/>
      <c r="R195" s="158"/>
    </row>
    <row r="196" spans="1:18" x14ac:dyDescent="0.25">
      <c r="A196" s="131" t="s">
        <v>8</v>
      </c>
      <c r="B196" s="148">
        <f>+'[1]6.EXPORTACION VARIETAL'!N327/1000</f>
        <v>5.6139999999999999</v>
      </c>
      <c r="C196" s="6">
        <f>+'[1]6.EXPORTACION VARIETAL'!N339/1000</f>
        <v>5.5990000000000002</v>
      </c>
      <c r="D196" s="6">
        <f>+'[1]6.EXPORTACION VARIETAL'!N351/1000</f>
        <v>5.3390000000000004</v>
      </c>
      <c r="E196" s="6">
        <f>+'[1]6.EXPORTACION VARIETAL'!N363/1000</f>
        <v>4.8070000000000004</v>
      </c>
      <c r="F196" s="149">
        <f>+'[1]6.EXPORTACION VARIETAL'!N375/1000</f>
        <v>5.86</v>
      </c>
      <c r="G196" s="132"/>
      <c r="H196" s="134"/>
      <c r="I196" s="2"/>
      <c r="J196" s="131" t="s">
        <v>8</v>
      </c>
      <c r="K196" s="148">
        <f>+SUM('[1]6.EXPORTACION VARIETAL'!N316:N327)/1000</f>
        <v>76.279483023600008</v>
      </c>
      <c r="L196" s="6">
        <f>+SUM(C186:C196)+SUM(B197)</f>
        <v>77.504000000000005</v>
      </c>
      <c r="M196" s="6">
        <f t="shared" ref="M196" si="525">+SUM(D186:D196)+SUM(C197)</f>
        <v>71.842000000000013</v>
      </c>
      <c r="N196" s="6">
        <f t="shared" ref="N196" si="526">+SUM(E186:E196)+SUM(D197)</f>
        <v>67.052000000000007</v>
      </c>
      <c r="O196" s="149">
        <f t="shared" ref="O196" si="527">+SUM(F186:F196)+SUM(E197)</f>
        <v>69.965000000000003</v>
      </c>
      <c r="P196" s="132"/>
      <c r="Q196" s="164"/>
      <c r="R196" s="158"/>
    </row>
    <row r="197" spans="1:18" x14ac:dyDescent="0.25">
      <c r="A197" s="131" t="s">
        <v>9</v>
      </c>
      <c r="B197" s="148">
        <f>+'[1]6.EXPORTACION VARIETAL'!N328/1000</f>
        <v>6.06</v>
      </c>
      <c r="C197" s="6">
        <f>+'[1]6.EXPORTACION VARIETAL'!N340/1000</f>
        <v>5.7629999999999999</v>
      </c>
      <c r="D197" s="6">
        <f>+'[1]6.EXPORTACION VARIETAL'!N352/1000</f>
        <v>5.2039999999999997</v>
      </c>
      <c r="E197" s="6">
        <f>+'[1]6.EXPORTACION VARIETAL'!N364/1000</f>
        <v>4.8970000000000002</v>
      </c>
      <c r="F197" s="149">
        <f>+'[1]6.EXPORTACION VARIETAL'!N376/1000</f>
        <v>4.6580000000000004</v>
      </c>
      <c r="G197" s="132"/>
      <c r="H197" s="134"/>
      <c r="I197" s="2"/>
      <c r="J197" s="131" t="s">
        <v>9</v>
      </c>
      <c r="K197" s="148">
        <f>+SUM('[1]6.EXPORTACION VARIETAL'!N317:N328)/1000</f>
        <v>76.717200000000005</v>
      </c>
      <c r="L197" s="6">
        <f>+SUM(C186:C197)</f>
        <v>77.207000000000008</v>
      </c>
      <c r="M197" s="6">
        <f t="shared" ref="M197" si="528">+SUM(D186:D197)</f>
        <v>71.283000000000001</v>
      </c>
      <c r="N197" s="6">
        <f t="shared" ref="N197" si="529">+SUM(E186:E197)</f>
        <v>66.745000000000005</v>
      </c>
      <c r="O197" s="149">
        <f t="shared" ref="O197" si="530">+SUM(F186:F197)</f>
        <v>69.725999999999999</v>
      </c>
      <c r="P197" s="132"/>
      <c r="Q197" s="164"/>
      <c r="R197" s="158"/>
    </row>
    <row r="198" spans="1:18" ht="25.5" x14ac:dyDescent="0.25">
      <c r="A198" s="135" t="s">
        <v>13</v>
      </c>
      <c r="B198" s="150">
        <f>SUM(B186:B197)</f>
        <v>76.717200000000005</v>
      </c>
      <c r="C198" s="125">
        <f>SUM(C186:C197)</f>
        <v>77.207000000000008</v>
      </c>
      <c r="D198" s="125">
        <f>SUM(D186:D197)</f>
        <v>71.283000000000001</v>
      </c>
      <c r="E198" s="125">
        <f>SUM(E186:E197)</f>
        <v>66.745000000000005</v>
      </c>
      <c r="F198" s="151">
        <f>SUM(F186:F197)</f>
        <v>69.725999999999999</v>
      </c>
      <c r="G198" s="136"/>
      <c r="H198" s="137"/>
      <c r="I198" s="3"/>
      <c r="J198" s="135" t="s">
        <v>14</v>
      </c>
      <c r="K198" s="150">
        <f t="shared" ref="K198:P198" si="531">+AVERAGE(K186:K197)</f>
        <v>76.348334263766688</v>
      </c>
      <c r="L198" s="125">
        <f t="shared" si="531"/>
        <v>77.854155833333337</v>
      </c>
      <c r="M198" s="125">
        <f t="shared" si="531"/>
        <v>73.208333333333343</v>
      </c>
      <c r="N198" s="125">
        <f t="shared" si="531"/>
        <v>69.864750000000001</v>
      </c>
      <c r="O198" s="151">
        <f t="shared" si="531"/>
        <v>67.705250000000007</v>
      </c>
      <c r="P198" s="136">
        <f t="shared" si="531"/>
        <v>91.611121608186224</v>
      </c>
      <c r="Q198" s="166">
        <f t="shared" ref="Q198" si="532">+P198/O198-1</f>
        <v>0.35308741357850715</v>
      </c>
      <c r="R198" s="243">
        <f t="shared" ref="R198" si="533">+POWER(P198/K198,0.2)-1</f>
        <v>3.7121713338804874E-2</v>
      </c>
    </row>
    <row r="199" spans="1:18" ht="25.5" x14ac:dyDescent="0.25">
      <c r="A199" s="138" t="s">
        <v>15</v>
      </c>
      <c r="B199" s="152">
        <f>+B198/B$324</f>
        <v>0.10167784507730787</v>
      </c>
      <c r="C199" s="126">
        <f t="shared" ref="C199" si="534">+C198/C$324</f>
        <v>0.10446959425631701</v>
      </c>
      <c r="D199" s="126">
        <f t="shared" ref="D199" si="535">+D198/D$324</f>
        <v>9.6666449691624232E-2</v>
      </c>
      <c r="E199" s="126">
        <f t="shared" ref="E199" si="536">+E198/E$324</f>
        <v>9.2358763531399476E-2</v>
      </c>
      <c r="F199" s="153">
        <f t="shared" ref="F199" si="537">+F198/F$324</f>
        <v>9.7729649117397233E-2</v>
      </c>
      <c r="G199" s="140"/>
      <c r="H199" s="141"/>
      <c r="I199" s="3"/>
      <c r="J199" s="138" t="s">
        <v>15</v>
      </c>
      <c r="K199" s="152">
        <f>+K198/K$324</f>
        <v>0.10363688487334907</v>
      </c>
      <c r="L199" s="126">
        <f t="shared" ref="L199" si="538">+L198/L$324</f>
        <v>0.10446168036258351</v>
      </c>
      <c r="M199" s="126">
        <f t="shared" ref="M199" si="539">+M198/M$324</f>
        <v>9.8957148231837974E-2</v>
      </c>
      <c r="N199" s="126">
        <f t="shared" ref="N199" si="540">+N198/N$324</f>
        <v>9.4770179401344398E-2</v>
      </c>
      <c r="O199" s="153">
        <f t="shared" ref="O199" si="541">+O198/O$324</f>
        <v>9.5501223235371469E-2</v>
      </c>
      <c r="P199" s="139">
        <f t="shared" ref="P199" si="542">+P198/P$324</f>
        <v>9.637205784696648E-2</v>
      </c>
      <c r="Q199" s="165"/>
      <c r="R199" s="160"/>
    </row>
    <row r="200" spans="1:18" ht="26.25" thickBot="1" x14ac:dyDescent="0.3">
      <c r="A200" s="142" t="s">
        <v>12</v>
      </c>
      <c r="B200" s="154"/>
      <c r="C200" s="127">
        <f>+C198/B198-1</f>
        <v>6.3844874421903341E-3</v>
      </c>
      <c r="D200" s="127">
        <f t="shared" ref="D200" si="543">+D198/C198-1</f>
        <v>-7.6728794021267532E-2</v>
      </c>
      <c r="E200" s="127">
        <f t="shared" ref="E200" si="544">+E198/D198-1</f>
        <v>-6.3661742631482943E-2</v>
      </c>
      <c r="F200" s="155">
        <f t="shared" ref="F200" si="545">+F198/E198-1</f>
        <v>4.4662521537193633E-2</v>
      </c>
      <c r="G200" s="143"/>
      <c r="H200" s="145"/>
      <c r="I200" s="2"/>
      <c r="J200" s="142" t="s">
        <v>12</v>
      </c>
      <c r="K200" s="154"/>
      <c r="L200" s="127">
        <f>+L198/K198-1</f>
        <v>1.972304417755022E-2</v>
      </c>
      <c r="M200" s="127">
        <f t="shared" ref="M200" si="546">+M198/L198-1</f>
        <v>-5.9673404075507031E-2</v>
      </c>
      <c r="N200" s="127">
        <f t="shared" ref="N200" si="547">+N198/M198-1</f>
        <v>-4.5672168468981367E-2</v>
      </c>
      <c r="O200" s="155">
        <f t="shared" ref="O200" si="548">+O198/N198-1</f>
        <v>-3.0909721998575779E-2</v>
      </c>
      <c r="P200" s="144">
        <f t="shared" ref="P200" si="549">+P198/O198-1</f>
        <v>0.35308741357850715</v>
      </c>
      <c r="Q200" s="143"/>
      <c r="R200" s="161"/>
    </row>
    <row r="201" spans="1:18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spans="1:18" ht="15.75" thickBot="1" x14ac:dyDescent="0.3">
      <c r="A202" s="276" t="s">
        <v>69</v>
      </c>
      <c r="B202" s="277"/>
      <c r="C202" s="277"/>
      <c r="D202" s="277"/>
      <c r="E202" s="277"/>
      <c r="F202" s="277"/>
      <c r="G202" s="277"/>
      <c r="H202" s="278"/>
      <c r="I202" s="2"/>
      <c r="J202" s="276" t="s">
        <v>70</v>
      </c>
      <c r="K202" s="277"/>
      <c r="L202" s="277"/>
      <c r="M202" s="277"/>
      <c r="N202" s="277"/>
      <c r="O202" s="277"/>
      <c r="P202" s="277"/>
      <c r="Q202" s="277"/>
      <c r="R202" s="278"/>
    </row>
    <row r="203" spans="1:18" ht="38.25" x14ac:dyDescent="0.25">
      <c r="A203" s="128"/>
      <c r="B203" s="146">
        <v>2016</v>
      </c>
      <c r="C203" s="124">
        <f>+B203+1</f>
        <v>2017</v>
      </c>
      <c r="D203" s="124">
        <f t="shared" ref="D203" si="550">+C203+1</f>
        <v>2018</v>
      </c>
      <c r="E203" s="124">
        <f t="shared" ref="E203" si="551">+D203+1</f>
        <v>2019</v>
      </c>
      <c r="F203" s="147">
        <f t="shared" ref="F203" si="552">+E203+1</f>
        <v>2020</v>
      </c>
      <c r="G203" s="129">
        <f t="shared" ref="G203" si="553">+F203+1</f>
        <v>2021</v>
      </c>
      <c r="H203" s="130" t="s">
        <v>16</v>
      </c>
      <c r="I203" s="2"/>
      <c r="J203" s="128"/>
      <c r="K203" s="146">
        <v>2016</v>
      </c>
      <c r="L203" s="124">
        <f>+K203+1</f>
        <v>2017</v>
      </c>
      <c r="M203" s="124">
        <f t="shared" ref="M203" si="554">+L203+1</f>
        <v>2018</v>
      </c>
      <c r="N203" s="124">
        <f t="shared" ref="N203" si="555">+M203+1</f>
        <v>2019</v>
      </c>
      <c r="O203" s="147">
        <f t="shared" ref="O203" si="556">+N203+1</f>
        <v>2020</v>
      </c>
      <c r="P203" s="129">
        <f t="shared" ref="P203" si="557">+O203+1</f>
        <v>2021</v>
      </c>
      <c r="Q203" s="162" t="s">
        <v>16</v>
      </c>
      <c r="R203" s="156" t="s">
        <v>21</v>
      </c>
    </row>
    <row r="204" spans="1:18" x14ac:dyDescent="0.25">
      <c r="A204" s="131" t="s">
        <v>10</v>
      </c>
      <c r="B204" s="148">
        <f>+'[1]6.EXPORTACION VARIETAL'!O317/1000</f>
        <v>0.5988</v>
      </c>
      <c r="C204" s="6">
        <f>+'[1]6.EXPORTACION VARIETAL'!O329/1000</f>
        <v>0.54100000000000004</v>
      </c>
      <c r="D204" s="6">
        <f>+'[1]6.EXPORTACION VARIETAL'!O341/1000</f>
        <v>0.752</v>
      </c>
      <c r="E204" s="6">
        <f>+'[1]6.EXPORTACION VARIETAL'!O353/1000</f>
        <v>0.64</v>
      </c>
      <c r="F204" s="149">
        <f>+'[1]6.EXPORTACION VARIETAL'!O365/1000</f>
        <v>0.626</v>
      </c>
      <c r="G204" s="132">
        <f>+'[1]6.EXPORTACION VARIETAL'!O377/1000</f>
        <v>0.39</v>
      </c>
      <c r="H204" s="133">
        <f>+G204/F204-1</f>
        <v>-0.3769968051118211</v>
      </c>
      <c r="I204" s="2"/>
      <c r="J204" s="131" t="s">
        <v>10</v>
      </c>
      <c r="K204" s="148">
        <f>+SUM('[1]6.EXPORTACION VARIETAL'!O306:O317)/1000</f>
        <v>7.6296100000000004</v>
      </c>
      <c r="L204" s="6">
        <f>+SUM(C204)+SUM(B205:B215)</f>
        <v>7.613150000000001</v>
      </c>
      <c r="M204" s="6">
        <f t="shared" ref="M204" si="558">+SUM(D204)+SUM(C205:C215)</f>
        <v>7.056</v>
      </c>
      <c r="N204" s="6">
        <f t="shared" ref="N204" si="559">+SUM(E204)+SUM(D205:D215)</f>
        <v>7.915</v>
      </c>
      <c r="O204" s="149">
        <f t="shared" ref="O204" si="560">+SUM(F204)+SUM(E205:E215)</f>
        <v>7.3370000000000006</v>
      </c>
      <c r="P204" s="132">
        <f t="shared" ref="P204" si="561">+SUM(G204)+SUM(F205:F215)</f>
        <v>8.4420000000000019</v>
      </c>
      <c r="Q204" s="163">
        <f>+P204/O204-1</f>
        <v>0.15060651492435606</v>
      </c>
      <c r="R204" s="157">
        <f>+POWER(P204/K204,0.2)-1</f>
        <v>2.0442649726895024E-2</v>
      </c>
    </row>
    <row r="205" spans="1:18" x14ac:dyDescent="0.25">
      <c r="A205" s="131" t="s">
        <v>11</v>
      </c>
      <c r="B205" s="148">
        <f>+'[1]6.EXPORTACION VARIETAL'!O318/1000</f>
        <v>0.48424</v>
      </c>
      <c r="C205" s="6">
        <f>+'[1]6.EXPORTACION VARIETAL'!O330/1000</f>
        <v>0.4</v>
      </c>
      <c r="D205" s="6">
        <f>+'[1]6.EXPORTACION VARIETAL'!O342/1000</f>
        <v>0.44500000000000001</v>
      </c>
      <c r="E205" s="6">
        <f>+'[1]6.EXPORTACION VARIETAL'!O354/1000</f>
        <v>0.46600000000000003</v>
      </c>
      <c r="F205" s="149">
        <f>+'[1]6.EXPORTACION VARIETAL'!O366/1000</f>
        <v>0.50600000000000001</v>
      </c>
      <c r="G205" s="132">
        <f>+'[1]6.EXPORTACION VARIETAL'!O378/1000</f>
        <v>0.59499999999999997</v>
      </c>
      <c r="H205" s="133">
        <f t="shared" ref="H205:H207" si="562">+G205/F205-1</f>
        <v>0.17588932806324098</v>
      </c>
      <c r="I205" s="2"/>
      <c r="J205" s="131" t="s">
        <v>11</v>
      </c>
      <c r="K205" s="148">
        <f>+SUM('[1]6.EXPORTACION VARIETAL'!O307:O318)/1000</f>
        <v>7.6528499999999999</v>
      </c>
      <c r="L205" s="6">
        <f>+SUM(C204:C205)+SUM(B206:B215)</f>
        <v>7.5289100000000007</v>
      </c>
      <c r="M205" s="6">
        <f t="shared" ref="M205" si="563">+SUM(D204:D205)+SUM(C206:C215)</f>
        <v>7.101</v>
      </c>
      <c r="N205" s="6">
        <f t="shared" ref="N205" si="564">+SUM(E204:E205)+SUM(D206:D215)</f>
        <v>7.9359999999999999</v>
      </c>
      <c r="O205" s="149">
        <f t="shared" ref="O205" si="565">+SUM(F204:F205)+SUM(E206:E215)</f>
        <v>7.3769999999999989</v>
      </c>
      <c r="P205" s="132">
        <f t="shared" ref="P205" si="566">+SUM(G204:G205)+SUM(F206:F215)</f>
        <v>8.5310000000000006</v>
      </c>
      <c r="Q205" s="163">
        <f t="shared" ref="Q205:Q207" si="567">+P205/O205-1</f>
        <v>0.15643215399213806</v>
      </c>
      <c r="R205" s="157">
        <f t="shared" ref="R205:R207" si="568">+POWER(P205/K205,0.2)-1</f>
        <v>2.1963413369694873E-2</v>
      </c>
    </row>
    <row r="206" spans="1:18" x14ac:dyDescent="0.25">
      <c r="A206" s="131" t="s">
        <v>0</v>
      </c>
      <c r="B206" s="148">
        <f>+'[1]6.EXPORTACION VARIETAL'!O319/1000</f>
        <v>0.53783999999999998</v>
      </c>
      <c r="C206" s="6">
        <f>+'[1]6.EXPORTACION VARIETAL'!O331/1000</f>
        <v>0.83599999999999997</v>
      </c>
      <c r="D206" s="6">
        <f>+'[1]6.EXPORTACION VARIETAL'!O343/1000</f>
        <v>0.56799999999999995</v>
      </c>
      <c r="E206" s="6">
        <f>+'[1]6.EXPORTACION VARIETAL'!O355/1000</f>
        <v>0.436</v>
      </c>
      <c r="F206" s="149">
        <f>+'[1]6.EXPORTACION VARIETAL'!O367/1000</f>
        <v>0.53700000000000003</v>
      </c>
      <c r="G206" s="132">
        <f>+'[1]6.EXPORTACION VARIETAL'!O379/1000</f>
        <v>1.071</v>
      </c>
      <c r="H206" s="133">
        <f t="shared" si="562"/>
        <v>0.99441340782122878</v>
      </c>
      <c r="I206" s="2"/>
      <c r="J206" s="131" t="s">
        <v>0</v>
      </c>
      <c r="K206" s="148">
        <f>+SUM('[1]6.EXPORTACION VARIETAL'!O308:O319)/1000</f>
        <v>7.4146900000000002</v>
      </c>
      <c r="L206" s="6">
        <f>+SUM(C204:C206)+SUM(B207:B215)</f>
        <v>7.8270700000000009</v>
      </c>
      <c r="M206" s="6">
        <f t="shared" ref="M206" si="569">+SUM(D204:D206)+SUM(C207:C215)</f>
        <v>6.8330000000000002</v>
      </c>
      <c r="N206" s="6">
        <f t="shared" ref="N206" si="570">+SUM(E204:E206)+SUM(D207:D215)</f>
        <v>7.8040000000000003</v>
      </c>
      <c r="O206" s="149">
        <f t="shared" ref="O206" si="571">+SUM(F204:F206)+SUM(E207:E215)</f>
        <v>7.4779999999999998</v>
      </c>
      <c r="P206" s="132">
        <f t="shared" ref="P206" si="572">+SUM(G204:G206)+SUM(F207:F215)</f>
        <v>9.0649999999999995</v>
      </c>
      <c r="Q206" s="163">
        <f t="shared" si="567"/>
        <v>0.2122225193902112</v>
      </c>
      <c r="R206" s="157">
        <f t="shared" si="568"/>
        <v>4.1010145317801783E-2</v>
      </c>
    </row>
    <row r="207" spans="1:18" x14ac:dyDescent="0.25">
      <c r="A207" s="131" t="s">
        <v>1</v>
      </c>
      <c r="B207" s="148">
        <f>+'[1]6.EXPORTACION VARIETAL'!O320/1000</f>
        <v>0.94564000000000004</v>
      </c>
      <c r="C207" s="6">
        <f>+'[1]6.EXPORTACION VARIETAL'!O332/1000</f>
        <v>0.54400000000000004</v>
      </c>
      <c r="D207" s="6">
        <f>+'[1]6.EXPORTACION VARIETAL'!O344/1000</f>
        <v>0.52</v>
      </c>
      <c r="E207" s="6">
        <f>+'[1]6.EXPORTACION VARIETAL'!O356/1000</f>
        <v>0.67900000000000005</v>
      </c>
      <c r="F207" s="149">
        <f>+'[1]6.EXPORTACION VARIETAL'!O368/1000</f>
        <v>0.69799999999999995</v>
      </c>
      <c r="G207" s="132">
        <f>+'[1]6.EXPORTACION VARIETAL'!O380/1000</f>
        <v>0.71199999999999997</v>
      </c>
      <c r="H207" s="133">
        <f t="shared" si="562"/>
        <v>2.005730659025784E-2</v>
      </c>
      <c r="I207" s="2"/>
      <c r="J207" s="131" t="s">
        <v>1</v>
      </c>
      <c r="K207" s="148">
        <f>+SUM('[1]6.EXPORTACION VARIETAL'!O309:O320)/1000</f>
        <v>7.4653300000000016</v>
      </c>
      <c r="L207" s="6">
        <f>+SUM(C204:C207)+SUM(B208:B215)</f>
        <v>7.4254300000000004</v>
      </c>
      <c r="M207" s="6">
        <f t="shared" ref="M207" si="573">+SUM(D204:D207)+SUM(C208:C215)</f>
        <v>6.8090000000000002</v>
      </c>
      <c r="N207" s="6">
        <f t="shared" ref="N207" si="574">+SUM(E204:E207)+SUM(D208:D215)</f>
        <v>7.9630000000000001</v>
      </c>
      <c r="O207" s="149">
        <f t="shared" ref="O207" si="575">+SUM(F204:F207)+SUM(E208:E215)</f>
        <v>7.496999999999999</v>
      </c>
      <c r="P207" s="132">
        <f t="shared" ref="P207" si="576">+SUM(G204:G207)+SUM(F208:F215)</f>
        <v>9.0790000000000006</v>
      </c>
      <c r="Q207" s="163">
        <f t="shared" si="567"/>
        <v>0.21101774042950527</v>
      </c>
      <c r="R207" s="157">
        <f t="shared" si="568"/>
        <v>3.9914900762983985E-2</v>
      </c>
    </row>
    <row r="208" spans="1:18" x14ac:dyDescent="0.25">
      <c r="A208" s="131" t="s">
        <v>2</v>
      </c>
      <c r="B208" s="148">
        <f>+'[1]6.EXPORTACION VARIETAL'!O321/1000</f>
        <v>0.50736999999999999</v>
      </c>
      <c r="C208" s="6">
        <f>+'[1]6.EXPORTACION VARIETAL'!O333/1000</f>
        <v>0.42399999999999999</v>
      </c>
      <c r="D208" s="6">
        <f>+'[1]6.EXPORTACION VARIETAL'!O345/1000</f>
        <v>0.68500000000000005</v>
      </c>
      <c r="E208" s="6">
        <f>+'[1]6.EXPORTACION VARIETAL'!O357/1000</f>
        <v>0.92500000000000004</v>
      </c>
      <c r="F208" s="149">
        <f>+'[1]6.EXPORTACION VARIETAL'!O369/1000</f>
        <v>0.85699999999999998</v>
      </c>
      <c r="G208" s="132">
        <f>+'[1]6.EXPORTACION VARIETAL'!O381/1000</f>
        <v>0.77400000000000002</v>
      </c>
      <c r="H208" s="133">
        <f t="shared" ref="H208:H209" si="577">+G208/F208-1</f>
        <v>-9.6849474912485412E-2</v>
      </c>
      <c r="I208" s="2"/>
      <c r="J208" s="131" t="s">
        <v>2</v>
      </c>
      <c r="K208" s="148">
        <f>+SUM('[1]6.EXPORTACION VARIETAL'!O310:O321)/1000</f>
        <v>7.4812909275000008</v>
      </c>
      <c r="L208" s="6">
        <f>+SUM(C204:C208)+SUM(B209:B215)</f>
        <v>7.3420600000000009</v>
      </c>
      <c r="M208" s="6">
        <f t="shared" ref="M208" si="578">+SUM(D204:D208)+SUM(C209:C215)</f>
        <v>7.07</v>
      </c>
      <c r="N208" s="6">
        <f t="shared" ref="N208" si="579">+SUM(E204:E208)+SUM(D209:D215)</f>
        <v>8.2029999999999994</v>
      </c>
      <c r="O208" s="149">
        <f t="shared" ref="O208" si="580">+SUM(F204:F208)+SUM(E209:E215)</f>
        <v>7.4290000000000003</v>
      </c>
      <c r="P208" s="132">
        <f t="shared" ref="P208:P209" si="581">+SUM(G205:G208)+SUM(F209:F216)</f>
        <v>17.284000000000002</v>
      </c>
      <c r="Q208" s="163">
        <f t="shared" ref="Q208:Q209" si="582">+P208/O208-1</f>
        <v>1.3265580831875088</v>
      </c>
      <c r="R208" s="157">
        <f t="shared" ref="R208:R209" si="583">+POWER(P208/K208,0.2)-1</f>
        <v>0.18231593459089956</v>
      </c>
    </row>
    <row r="209" spans="1:18" x14ac:dyDescent="0.25">
      <c r="A209" s="131" t="s">
        <v>3</v>
      </c>
      <c r="B209" s="148">
        <f>+'[1]6.EXPORTACION VARIETAL'!O322/1000</f>
        <v>0.71932000000000007</v>
      </c>
      <c r="C209" s="6">
        <f>+'[1]6.EXPORTACION VARIETAL'!O334/1000</f>
        <v>0.45300000000000001</v>
      </c>
      <c r="D209" s="6">
        <f>+'[1]6.EXPORTACION VARIETAL'!O346/1000</f>
        <v>0.58899999999999997</v>
      </c>
      <c r="E209" s="6">
        <f>+'[1]6.EXPORTACION VARIETAL'!O358/1000</f>
        <v>0.51800000000000002</v>
      </c>
      <c r="F209" s="149">
        <f>+'[1]6.EXPORTACION VARIETAL'!O370/1000</f>
        <v>0.63800000000000001</v>
      </c>
      <c r="G209" s="132">
        <f>+'[1]6.EXPORTACION VARIETAL'!O382/1000</f>
        <v>0.83</v>
      </c>
      <c r="H209" s="133">
        <f t="shared" si="577"/>
        <v>0.30094043887147337</v>
      </c>
      <c r="I209" s="2"/>
      <c r="J209" s="131" t="s">
        <v>3</v>
      </c>
      <c r="K209" s="148">
        <f>+SUM('[1]6.EXPORTACION VARIETAL'!O311:O322)/1000</f>
        <v>7.4554009275000004</v>
      </c>
      <c r="L209" s="6">
        <f>+SUM(C204:C209)+SUM(B210:B215)</f>
        <v>7.0757399999999997</v>
      </c>
      <c r="M209" s="6">
        <f t="shared" ref="M209" si="584">+SUM(D204:D209)+SUM(C210:C215)</f>
        <v>7.2060000000000004</v>
      </c>
      <c r="N209" s="6">
        <f t="shared" ref="N209" si="585">+SUM(E204:E209)+SUM(D210:D215)</f>
        <v>8.1319999999999997</v>
      </c>
      <c r="O209" s="149">
        <f t="shared" ref="O209" si="586">+SUM(F204:F209)+SUM(E210:E215)</f>
        <v>7.5490000000000004</v>
      </c>
      <c r="P209" s="132">
        <f t="shared" si="581"/>
        <v>16.893163294826042</v>
      </c>
      <c r="Q209" s="163">
        <f t="shared" si="582"/>
        <v>1.2378014697080464</v>
      </c>
      <c r="R209" s="157">
        <f t="shared" si="583"/>
        <v>0.17773612191735144</v>
      </c>
    </row>
    <row r="210" spans="1:18" x14ac:dyDescent="0.25">
      <c r="A210" s="131" t="s">
        <v>4</v>
      </c>
      <c r="B210" s="148">
        <f>+'[1]6.EXPORTACION VARIETAL'!O323/1000</f>
        <v>0.49989</v>
      </c>
      <c r="C210" s="6">
        <f>+'[1]6.EXPORTACION VARIETAL'!O335/1000</f>
        <v>0.54600000000000004</v>
      </c>
      <c r="D210" s="6">
        <f>+'[1]6.EXPORTACION VARIETAL'!O347/1000</f>
        <v>0.5</v>
      </c>
      <c r="E210" s="6">
        <f>+'[1]6.EXPORTACION VARIETAL'!O359/1000</f>
        <v>0.67100000000000004</v>
      </c>
      <c r="F210" s="149">
        <f>+'[1]6.EXPORTACION VARIETAL'!O371/1000</f>
        <v>0.751</v>
      </c>
      <c r="G210" s="132"/>
      <c r="H210" s="134"/>
      <c r="I210" s="2"/>
      <c r="J210" s="131" t="s">
        <v>4</v>
      </c>
      <c r="K210" s="148">
        <f>+SUM('[1]6.EXPORTACION VARIETAL'!O312:O323)/1000</f>
        <v>7.2544909275000009</v>
      </c>
      <c r="L210" s="6">
        <f>+SUM(C204:C210)+SUM(B211:B215)</f>
        <v>7.1218500000000002</v>
      </c>
      <c r="M210" s="6">
        <f t="shared" ref="M210" si="587">+SUM(D204:D210)+SUM(C211:C215)</f>
        <v>7.16</v>
      </c>
      <c r="N210" s="6">
        <f t="shared" ref="N210" si="588">+SUM(E204:E210)+SUM(D211:D215)</f>
        <v>8.3030000000000008</v>
      </c>
      <c r="O210" s="149">
        <f t="shared" ref="O210" si="589">+SUM(F204:F210)+SUM(E211:E215)</f>
        <v>7.6290000000000004</v>
      </c>
      <c r="P210" s="132"/>
      <c r="Q210" s="164"/>
      <c r="R210" s="158"/>
    </row>
    <row r="211" spans="1:18" x14ac:dyDescent="0.25">
      <c r="A211" s="131" t="s">
        <v>5</v>
      </c>
      <c r="B211" s="148">
        <f>+'[1]6.EXPORTACION VARIETAL'!O324/1000</f>
        <v>0.62533000000000005</v>
      </c>
      <c r="C211" s="6">
        <f>+'[1]6.EXPORTACION VARIETAL'!O336/1000</f>
        <v>0.80600000000000005</v>
      </c>
      <c r="D211" s="6">
        <f>+'[1]6.EXPORTACION VARIETAL'!O348/1000</f>
        <v>1.08</v>
      </c>
      <c r="E211" s="6">
        <f>+'[1]6.EXPORTACION VARIETAL'!O360/1000</f>
        <v>0.66600000000000004</v>
      </c>
      <c r="F211" s="149">
        <f>+'[1]6.EXPORTACION VARIETAL'!O372/1000</f>
        <v>0.97799999999999998</v>
      </c>
      <c r="G211" s="132"/>
      <c r="H211" s="134"/>
      <c r="I211" s="2"/>
      <c r="J211" s="131" t="s">
        <v>5</v>
      </c>
      <c r="K211" s="148">
        <f>+SUM('[1]6.EXPORTACION VARIETAL'!O313:O324)/1000</f>
        <v>7.1374709275000008</v>
      </c>
      <c r="L211" s="6">
        <f>+SUM(C204:C211)+SUM(B212:B215)</f>
        <v>7.3025199999999995</v>
      </c>
      <c r="M211" s="6">
        <f t="shared" ref="M211" si="590">+SUM(D204:D211)+SUM(C212:C215)</f>
        <v>7.4340000000000011</v>
      </c>
      <c r="N211" s="6">
        <f t="shared" ref="N211" si="591">+SUM(E204:E211)+SUM(D212:D215)</f>
        <v>7.8890000000000002</v>
      </c>
      <c r="O211" s="149">
        <f t="shared" ref="O211" si="592">+SUM(F204:F211)+SUM(E212:E215)</f>
        <v>7.9410000000000007</v>
      </c>
      <c r="P211" s="132"/>
      <c r="Q211" s="164"/>
      <c r="R211" s="158"/>
    </row>
    <row r="212" spans="1:18" x14ac:dyDescent="0.25">
      <c r="A212" s="131" t="s">
        <v>6</v>
      </c>
      <c r="B212" s="148">
        <f>+'[1]6.EXPORTACION VARIETAL'!O325/1000</f>
        <v>0.69884999999999997</v>
      </c>
      <c r="C212" s="6">
        <f>+'[1]6.EXPORTACION VARIETAL'!O337/1000</f>
        <v>0.745</v>
      </c>
      <c r="D212" s="6">
        <f>+'[1]6.EXPORTACION VARIETAL'!O349/1000</f>
        <v>0.63500000000000001</v>
      </c>
      <c r="E212" s="6">
        <f>+'[1]6.EXPORTACION VARIETAL'!O361/1000</f>
        <v>0.51200000000000001</v>
      </c>
      <c r="F212" s="149">
        <f>+'[1]6.EXPORTACION VARIETAL'!O373/1000</f>
        <v>0.89200000000000002</v>
      </c>
      <c r="G212" s="132"/>
      <c r="H212" s="134"/>
      <c r="I212" s="2"/>
      <c r="J212" s="131" t="s">
        <v>6</v>
      </c>
      <c r="K212" s="148">
        <f>+SUM('[1]6.EXPORTACION VARIETAL'!O314:O325)/1000</f>
        <v>7.0963509275000014</v>
      </c>
      <c r="L212" s="6">
        <f>+SUM(C204:C212)+SUM(B213:B215)</f>
        <v>7.3486700000000003</v>
      </c>
      <c r="M212" s="6">
        <f t="shared" ref="M212" si="593">+SUM(D204:D212)+SUM(C213:C215)</f>
        <v>7.3239999999999998</v>
      </c>
      <c r="N212" s="6">
        <f t="shared" ref="N212" si="594">+SUM(E204:E212)+SUM(D213:D215)</f>
        <v>7.766</v>
      </c>
      <c r="O212" s="149">
        <f t="shared" ref="O212" si="595">+SUM(F204:F212)+SUM(E213:E215)</f>
        <v>8.3210000000000015</v>
      </c>
      <c r="P212" s="132"/>
      <c r="Q212" s="164"/>
      <c r="R212" s="158"/>
    </row>
    <row r="213" spans="1:18" x14ac:dyDescent="0.25">
      <c r="A213" s="131" t="s">
        <v>7</v>
      </c>
      <c r="B213" s="148">
        <f>+'[1]6.EXPORTACION VARIETAL'!O326/1000</f>
        <v>0.98366999999999993</v>
      </c>
      <c r="C213" s="6">
        <f>+'[1]6.EXPORTACION VARIETAL'!O338/1000</f>
        <v>0.67300000000000004</v>
      </c>
      <c r="D213" s="6">
        <f>+'[1]6.EXPORTACION VARIETAL'!O350/1000</f>
        <v>0.83699999999999997</v>
      </c>
      <c r="E213" s="6">
        <f>+'[1]6.EXPORTACION VARIETAL'!O362/1000</f>
        <v>0.69299999999999995</v>
      </c>
      <c r="F213" s="149">
        <f>+'[1]6.EXPORTACION VARIETAL'!O374/1000</f>
        <v>0.91100000000000003</v>
      </c>
      <c r="G213" s="132"/>
      <c r="H213" s="134"/>
      <c r="I213" s="2"/>
      <c r="J213" s="131" t="s">
        <v>7</v>
      </c>
      <c r="K213" s="148">
        <f>+SUM('[1]6.EXPORTACION VARIETAL'!O315:O326)/1000</f>
        <v>7.5557109275000007</v>
      </c>
      <c r="L213" s="6">
        <f>+SUM(C204:C213)+SUM(B214:B215)</f>
        <v>7.0380000000000003</v>
      </c>
      <c r="M213" s="6">
        <f t="shared" ref="M213" si="596">+SUM(D204:D213)+SUM(C214:C215)</f>
        <v>7.4879999999999995</v>
      </c>
      <c r="N213" s="6">
        <f t="shared" ref="N213" si="597">+SUM(E204:E213)+SUM(D214:D215)</f>
        <v>7.6219999999999999</v>
      </c>
      <c r="O213" s="149">
        <f t="shared" ref="O213" si="598">+SUM(F204:F213)+SUM(E214:E215)</f>
        <v>8.5389999999999997</v>
      </c>
      <c r="P213" s="132"/>
      <c r="Q213" s="164"/>
      <c r="R213" s="158"/>
    </row>
    <row r="214" spans="1:18" x14ac:dyDescent="0.25">
      <c r="A214" s="131" t="s">
        <v>8</v>
      </c>
      <c r="B214" s="148">
        <f>+'[1]6.EXPORTACION VARIETAL'!O327/1000</f>
        <v>0.39400000000000002</v>
      </c>
      <c r="C214" s="6">
        <f>+'[1]6.EXPORTACION VARIETAL'!O339/1000</f>
        <v>0.39400000000000002</v>
      </c>
      <c r="D214" s="6">
        <f>+'[1]6.EXPORTACION VARIETAL'!O351/1000</f>
        <v>0.54600000000000004</v>
      </c>
      <c r="E214" s="6">
        <f>+'[1]6.EXPORTACION VARIETAL'!O363/1000</f>
        <v>0.5</v>
      </c>
      <c r="F214" s="149">
        <f>+'[1]6.EXPORTACION VARIETAL'!O375/1000</f>
        <v>0.622</v>
      </c>
      <c r="G214" s="132"/>
      <c r="H214" s="134"/>
      <c r="I214" s="2"/>
      <c r="J214" s="131" t="s">
        <v>8</v>
      </c>
      <c r="K214" s="148">
        <f>+SUM('[1]6.EXPORTACION VARIETAL'!O316:O327)/1000</f>
        <v>7.4863509275000011</v>
      </c>
      <c r="L214" s="6">
        <f>+SUM(C204:C214)+SUM(B215)</f>
        <v>7.0380000000000003</v>
      </c>
      <c r="M214" s="6">
        <f t="shared" ref="M214" si="599">+SUM(D204:D214)+SUM(C215)</f>
        <v>7.64</v>
      </c>
      <c r="N214" s="6">
        <f t="shared" ref="N214" si="600">+SUM(E204:E214)+SUM(D215)</f>
        <v>7.5759999999999996</v>
      </c>
      <c r="O214" s="149">
        <f t="shared" ref="O214" si="601">+SUM(F204:F214)+SUM(E215)</f>
        <v>8.6609999999999996</v>
      </c>
      <c r="P214" s="132"/>
      <c r="Q214" s="164"/>
      <c r="R214" s="158"/>
    </row>
    <row r="215" spans="1:18" x14ac:dyDescent="0.25">
      <c r="A215" s="131" t="s">
        <v>9</v>
      </c>
      <c r="B215" s="148">
        <f>+'[1]6.EXPORTACION VARIETAL'!O328/1000</f>
        <v>0.67600000000000005</v>
      </c>
      <c r="C215" s="6">
        <f>+'[1]6.EXPORTACION VARIETAL'!O340/1000</f>
        <v>0.48299999999999998</v>
      </c>
      <c r="D215" s="6">
        <f>+'[1]6.EXPORTACION VARIETAL'!O352/1000</f>
        <v>0.87</v>
      </c>
      <c r="E215" s="6">
        <f>+'[1]6.EXPORTACION VARIETAL'!O364/1000</f>
        <v>0.64500000000000002</v>
      </c>
      <c r="F215" s="149">
        <f>+'[1]6.EXPORTACION VARIETAL'!O376/1000</f>
        <v>0.66200000000000003</v>
      </c>
      <c r="G215" s="132"/>
      <c r="H215" s="134"/>
      <c r="I215" s="2"/>
      <c r="J215" s="131" t="s">
        <v>9</v>
      </c>
      <c r="K215" s="148">
        <f>+SUM('[1]6.EXPORTACION VARIETAL'!O317:O328)/1000</f>
        <v>7.6709500000000004</v>
      </c>
      <c r="L215" s="6">
        <f>+SUM(C204:C215)</f>
        <v>6.8449999999999998</v>
      </c>
      <c r="M215" s="6">
        <f t="shared" ref="M215" si="602">+SUM(D204:D215)</f>
        <v>8.0269999999999992</v>
      </c>
      <c r="N215" s="6">
        <f t="shared" ref="N215" si="603">+SUM(E204:E215)</f>
        <v>7.3509999999999991</v>
      </c>
      <c r="O215" s="149">
        <f t="shared" ref="O215" si="604">+SUM(F204:F215)</f>
        <v>8.6780000000000008</v>
      </c>
      <c r="P215" s="132"/>
      <c r="Q215" s="164"/>
      <c r="R215" s="158"/>
    </row>
    <row r="216" spans="1:18" ht="25.5" x14ac:dyDescent="0.25">
      <c r="A216" s="135" t="s">
        <v>13</v>
      </c>
      <c r="B216" s="150">
        <f>SUM(B204:B215)</f>
        <v>7.6709500000000004</v>
      </c>
      <c r="C216" s="125">
        <f t="shared" ref="C216:F216" si="605">SUM(C204:C215)</f>
        <v>6.8449999999999998</v>
      </c>
      <c r="D216" s="125">
        <f t="shared" si="605"/>
        <v>8.0269999999999992</v>
      </c>
      <c r="E216" s="125">
        <f t="shared" si="605"/>
        <v>7.3509999999999991</v>
      </c>
      <c r="F216" s="151">
        <f t="shared" si="605"/>
        <v>8.6780000000000008</v>
      </c>
      <c r="G216" s="136"/>
      <c r="H216" s="137"/>
      <c r="I216" s="3"/>
      <c r="J216" s="135" t="s">
        <v>14</v>
      </c>
      <c r="K216" s="150">
        <f>+AVERAGE(K204:K215)</f>
        <v>7.4417080410416672</v>
      </c>
      <c r="L216" s="125">
        <f>+AVERAGE(L204:L215)</f>
        <v>7.2922000000000002</v>
      </c>
      <c r="M216" s="125">
        <f t="shared" ref="M216:P216" si="606">+AVERAGE(M204:M215)</f>
        <v>7.2623333333333333</v>
      </c>
      <c r="N216" s="125">
        <f t="shared" si="606"/>
        <v>7.8716666666666661</v>
      </c>
      <c r="O216" s="151">
        <f t="shared" si="606"/>
        <v>7.8696666666666673</v>
      </c>
      <c r="P216" s="136">
        <f t="shared" si="606"/>
        <v>11.549027215804342</v>
      </c>
      <c r="Q216" s="166">
        <f t="shared" ref="Q216" si="607">+P216/O216-1</f>
        <v>0.46753702602452551</v>
      </c>
      <c r="R216" s="243">
        <f t="shared" ref="R216" si="608">+POWER(P216/K216,0.2)-1</f>
        <v>9.1879105947874962E-2</v>
      </c>
    </row>
    <row r="217" spans="1:18" ht="25.5" x14ac:dyDescent="0.25">
      <c r="A217" s="138" t="s">
        <v>15</v>
      </c>
      <c r="B217" s="152">
        <f>+B216/B$324</f>
        <v>1.016676398116426E-2</v>
      </c>
      <c r="C217" s="126">
        <f t="shared" ref="C217" si="609">+C216/C$324</f>
        <v>9.2620406528487031E-3</v>
      </c>
      <c r="D217" s="126">
        <f t="shared" ref="D217" si="610">+D216/D$324</f>
        <v>1.0885366660699853E-2</v>
      </c>
      <c r="E217" s="126">
        <f t="shared" ref="E217" si="611">+E216/E$324</f>
        <v>1.0171986976092852E-2</v>
      </c>
      <c r="F217" s="153">
        <f t="shared" ref="F217" si="612">+F216/F$324</f>
        <v>1.216329482604442E-2</v>
      </c>
      <c r="G217" s="140"/>
      <c r="H217" s="141"/>
      <c r="I217" s="3"/>
      <c r="J217" s="138" t="s">
        <v>15</v>
      </c>
      <c r="K217" s="152">
        <f>+K216/K$324</f>
        <v>1.0101535900522238E-2</v>
      </c>
      <c r="L217" s="126">
        <f t="shared" ref="L217" si="613">+L216/L$324</f>
        <v>9.7843905362067392E-3</v>
      </c>
      <c r="M217" s="126">
        <f t="shared" ref="M217" si="614">+M216/M$324</f>
        <v>9.816639219246687E-3</v>
      </c>
      <c r="N217" s="126">
        <f t="shared" ref="N217" si="615">+N216/N$324</f>
        <v>1.0677763281019149E-2</v>
      </c>
      <c r="O217" s="153">
        <f t="shared" ref="O217" si="616">+O216/O$324</f>
        <v>1.1100509829315968E-2</v>
      </c>
      <c r="P217" s="139">
        <f t="shared" ref="P217" si="617">+P216/P$324</f>
        <v>1.2149218341392187E-2</v>
      </c>
      <c r="Q217" s="165"/>
      <c r="R217" s="160"/>
    </row>
    <row r="218" spans="1:18" ht="26.25" thickBot="1" x14ac:dyDescent="0.3">
      <c r="A218" s="142" t="s">
        <v>12</v>
      </c>
      <c r="B218" s="154"/>
      <c r="C218" s="127">
        <f>+C216/B216-1</f>
        <v>-0.1076724525645455</v>
      </c>
      <c r="D218" s="127">
        <f t="shared" ref="D218" si="618">+D216/C216-1</f>
        <v>0.172680788897005</v>
      </c>
      <c r="E218" s="127">
        <f t="shared" ref="E218" si="619">+E216/D216-1</f>
        <v>-8.4215771770275394E-2</v>
      </c>
      <c r="F218" s="155">
        <f t="shared" ref="F218" si="620">+F216/E216-1</f>
        <v>0.18051965718949825</v>
      </c>
      <c r="G218" s="143"/>
      <c r="H218" s="145"/>
      <c r="I218" s="2"/>
      <c r="J218" s="142" t="s">
        <v>12</v>
      </c>
      <c r="K218" s="154"/>
      <c r="L218" s="127">
        <f>+L216/K216-1</f>
        <v>-2.0090554509410663E-2</v>
      </c>
      <c r="M218" s="127">
        <f t="shared" ref="M218" si="621">+M216/L216-1</f>
        <v>-4.0957004287687226E-3</v>
      </c>
      <c r="N218" s="127">
        <f t="shared" ref="N218" si="622">+N216/M216-1</f>
        <v>8.3903245054390174E-2</v>
      </c>
      <c r="O218" s="155">
        <f t="shared" ref="O218" si="623">+O216/N216-1</f>
        <v>-2.5407579927994028E-4</v>
      </c>
      <c r="P218" s="144">
        <f t="shared" ref="P218" si="624">+P216/O216-1</f>
        <v>0.46753702602452551</v>
      </c>
      <c r="Q218" s="143"/>
      <c r="R218" s="161"/>
    </row>
    <row r="219" spans="1:18" ht="15.75" thickBot="1" x14ac:dyDescent="0.3"/>
    <row r="220" spans="1:18" ht="15.75" thickBot="1" x14ac:dyDescent="0.3">
      <c r="A220" s="276" t="s">
        <v>71</v>
      </c>
      <c r="B220" s="277"/>
      <c r="C220" s="277"/>
      <c r="D220" s="277"/>
      <c r="E220" s="277"/>
      <c r="F220" s="277"/>
      <c r="G220" s="277"/>
      <c r="H220" s="278"/>
      <c r="I220" s="2"/>
      <c r="J220" s="276" t="s">
        <v>72</v>
      </c>
      <c r="K220" s="277"/>
      <c r="L220" s="277"/>
      <c r="M220" s="277"/>
      <c r="N220" s="277"/>
      <c r="O220" s="277"/>
      <c r="P220" s="277"/>
      <c r="Q220" s="277"/>
      <c r="R220" s="278"/>
    </row>
    <row r="221" spans="1:18" ht="38.25" x14ac:dyDescent="0.25">
      <c r="A221" s="128"/>
      <c r="B221" s="146">
        <v>2016</v>
      </c>
      <c r="C221" s="124">
        <f>+B221+1</f>
        <v>2017</v>
      </c>
      <c r="D221" s="124">
        <f t="shared" ref="D221" si="625">+C221+1</f>
        <v>2018</v>
      </c>
      <c r="E221" s="124">
        <f t="shared" ref="E221" si="626">+D221+1</f>
        <v>2019</v>
      </c>
      <c r="F221" s="147">
        <f t="shared" ref="F221" si="627">+E221+1</f>
        <v>2020</v>
      </c>
      <c r="G221" s="129">
        <f t="shared" ref="G221" si="628">+F221+1</f>
        <v>2021</v>
      </c>
      <c r="H221" s="130" t="s">
        <v>16</v>
      </c>
      <c r="I221" s="2"/>
      <c r="J221" s="128"/>
      <c r="K221" s="146">
        <v>2016</v>
      </c>
      <c r="L221" s="124">
        <f>+K221+1</f>
        <v>2017</v>
      </c>
      <c r="M221" s="124">
        <f t="shared" ref="M221" si="629">+L221+1</f>
        <v>2018</v>
      </c>
      <c r="N221" s="124">
        <f t="shared" ref="N221" si="630">+M221+1</f>
        <v>2019</v>
      </c>
      <c r="O221" s="147">
        <f t="shared" ref="O221" si="631">+N221+1</f>
        <v>2020</v>
      </c>
      <c r="P221" s="129">
        <f t="shared" ref="P221" si="632">+O221+1</f>
        <v>2021</v>
      </c>
      <c r="Q221" s="162" t="s">
        <v>16</v>
      </c>
      <c r="R221" s="156" t="s">
        <v>21</v>
      </c>
    </row>
    <row r="222" spans="1:18" x14ac:dyDescent="0.25">
      <c r="A222" s="131" t="s">
        <v>10</v>
      </c>
      <c r="B222" s="148">
        <f>+'[1]6.EXPORTACION VARIETAL'!P317/1000</f>
        <v>0.94738</v>
      </c>
      <c r="C222" s="6">
        <f>+'[1]6.EXPORTACION VARIETAL'!P329/1000</f>
        <v>0.68200000000000005</v>
      </c>
      <c r="D222" s="6">
        <f>+'[1]6.EXPORTACION VARIETAL'!P341/1000</f>
        <v>0.51500000000000001</v>
      </c>
      <c r="E222" s="6">
        <f>+'[1]6.EXPORTACION VARIETAL'!P353/1000</f>
        <v>0.56599999999999995</v>
      </c>
      <c r="F222" s="149">
        <f>+'[1]6.EXPORTACION VARIETAL'!P365/1000</f>
        <v>0.76800000000000002</v>
      </c>
      <c r="G222" s="132">
        <f>+'[1]6.EXPORTACION VARIETAL'!P377/1000</f>
        <v>0.85699999999999998</v>
      </c>
      <c r="H222" s="133">
        <f>+G222/F222-1</f>
        <v>0.11588541666666652</v>
      </c>
      <c r="I222" s="2"/>
      <c r="J222" s="131" t="s">
        <v>10</v>
      </c>
      <c r="K222" s="148">
        <f>+SUM('[1]6.EXPORTACION VARIETAL'!P306:P317)/1000</f>
        <v>11.37481</v>
      </c>
      <c r="L222" s="6">
        <f>+SUM(C222)+SUM(B223:B233)</f>
        <v>9.2672000000000025</v>
      </c>
      <c r="M222" s="6">
        <f t="shared" ref="M222" si="633">+SUM(D222)+SUM(C223:C233)</f>
        <v>8.1560000000000006</v>
      </c>
      <c r="N222" s="6">
        <f t="shared" ref="N222" si="634">+SUM(E222)+SUM(D223:D233)</f>
        <v>8.5470000000000006</v>
      </c>
      <c r="O222" s="149">
        <f t="shared" ref="O222" si="635">+SUM(F222)+SUM(E223:E233)</f>
        <v>8.2949999999999999</v>
      </c>
      <c r="P222" s="132">
        <f t="shared" ref="P222" si="636">+SUM(G222)+SUM(F223:F233)</f>
        <v>8.7129999999999992</v>
      </c>
      <c r="Q222" s="163">
        <f>+P222/O222-1</f>
        <v>5.0391802290536303E-2</v>
      </c>
      <c r="R222" s="157">
        <f>+POWER(P222/K222,0.2)-1</f>
        <v>-5.1920594946927467E-2</v>
      </c>
    </row>
    <row r="223" spans="1:18" x14ac:dyDescent="0.25">
      <c r="A223" s="131" t="s">
        <v>11</v>
      </c>
      <c r="B223" s="148">
        <f>+'[1]6.EXPORTACION VARIETAL'!P318/1000</f>
        <v>0.83635000000000004</v>
      </c>
      <c r="C223" s="6">
        <f>+'[1]6.EXPORTACION VARIETAL'!P330/1000</f>
        <v>0.64500000000000002</v>
      </c>
      <c r="D223" s="6">
        <f>+'[1]6.EXPORTACION VARIETAL'!P342/1000</f>
        <v>0.73599999999999999</v>
      </c>
      <c r="E223" s="6">
        <f>+'[1]6.EXPORTACION VARIETAL'!P354/1000</f>
        <v>0.72699999999999998</v>
      </c>
      <c r="F223" s="149">
        <f>+'[1]6.EXPORTACION VARIETAL'!P366/1000</f>
        <v>0.45800000000000002</v>
      </c>
      <c r="G223" s="132">
        <f>+'[1]6.EXPORTACION VARIETAL'!P378/1000</f>
        <v>0.443</v>
      </c>
      <c r="H223" s="133">
        <f t="shared" ref="H223:H225" si="637">+G223/F223-1</f>
        <v>-3.2751091703056789E-2</v>
      </c>
      <c r="I223" s="2"/>
      <c r="J223" s="131" t="s">
        <v>11</v>
      </c>
      <c r="K223" s="148">
        <f>+SUM('[1]6.EXPORTACION VARIETAL'!P307:P318)/1000</f>
        <v>11.426159999999999</v>
      </c>
      <c r="L223" s="6">
        <f>+SUM(C222:C223)+SUM(B224:B233)</f>
        <v>9.0758499999999991</v>
      </c>
      <c r="M223" s="6">
        <f t="shared" ref="M223" si="638">+SUM(D222:D223)+SUM(C224:C233)</f>
        <v>8.2469999999999999</v>
      </c>
      <c r="N223" s="6">
        <f t="shared" ref="N223" si="639">+SUM(E222:E223)+SUM(D224:D233)</f>
        <v>8.5379999999999985</v>
      </c>
      <c r="O223" s="149">
        <f t="shared" ref="O223" si="640">+SUM(F222:F223)+SUM(E224:E233)</f>
        <v>8.0259999999999998</v>
      </c>
      <c r="P223" s="132">
        <f t="shared" ref="P223" si="641">+SUM(G222:G223)+SUM(F224:F233)</f>
        <v>8.6980000000000004</v>
      </c>
      <c r="Q223" s="163">
        <f t="shared" ref="Q223:Q225" si="642">+P223/O223-1</f>
        <v>8.3727884375778716E-2</v>
      </c>
      <c r="R223" s="157">
        <f t="shared" ref="R223:R225" si="643">+POWER(P223/K223,0.2)-1</f>
        <v>-5.3100645637120469E-2</v>
      </c>
    </row>
    <row r="224" spans="1:18" x14ac:dyDescent="0.25">
      <c r="A224" s="131" t="s">
        <v>0</v>
      </c>
      <c r="B224" s="148">
        <f>+'[1]6.EXPORTACION VARIETAL'!P319/1000</f>
        <v>1.0165</v>
      </c>
      <c r="C224" s="6">
        <f>+'[1]6.EXPORTACION VARIETAL'!P331/1000</f>
        <v>0.57199999999999995</v>
      </c>
      <c r="D224" s="6">
        <f>+'[1]6.EXPORTACION VARIETAL'!P343/1000</f>
        <v>0.49399999999999999</v>
      </c>
      <c r="E224" s="6">
        <f>+'[1]6.EXPORTACION VARIETAL'!P355/1000</f>
        <v>0.629</v>
      </c>
      <c r="F224" s="149">
        <f>+'[1]6.EXPORTACION VARIETAL'!P367/1000</f>
        <v>0.57199999999999995</v>
      </c>
      <c r="G224" s="132">
        <f>+'[1]6.EXPORTACION VARIETAL'!P379/1000</f>
        <v>0.68400000000000005</v>
      </c>
      <c r="H224" s="133">
        <f t="shared" si="637"/>
        <v>0.19580419580419606</v>
      </c>
      <c r="I224" s="2"/>
      <c r="J224" s="131" t="s">
        <v>0</v>
      </c>
      <c r="K224" s="148">
        <f>+SUM('[1]6.EXPORTACION VARIETAL'!P308:P319)/1000</f>
        <v>11.380660000000001</v>
      </c>
      <c r="L224" s="6">
        <f>+SUM(C222:C224)+SUM(B225:B233)</f>
        <v>8.6313500000000012</v>
      </c>
      <c r="M224" s="6">
        <f t="shared" ref="M224" si="644">+SUM(D222:D224)+SUM(C225:C233)</f>
        <v>8.1689999999999987</v>
      </c>
      <c r="N224" s="6">
        <f t="shared" ref="N224" si="645">+SUM(E222:E224)+SUM(D225:D233)</f>
        <v>8.673</v>
      </c>
      <c r="O224" s="149">
        <f t="shared" ref="O224" si="646">+SUM(F222:F224)+SUM(E225:E233)</f>
        <v>7.9689999999999994</v>
      </c>
      <c r="P224" s="132">
        <f t="shared" ref="P224" si="647">+SUM(G222:G224)+SUM(F225:F233)</f>
        <v>8.81</v>
      </c>
      <c r="Q224" s="163">
        <f t="shared" si="642"/>
        <v>0.10553394403312844</v>
      </c>
      <c r="R224" s="157">
        <f t="shared" si="643"/>
        <v>-4.9916683553702157E-2</v>
      </c>
    </row>
    <row r="225" spans="1:18" x14ac:dyDescent="0.25">
      <c r="A225" s="131" t="s">
        <v>1</v>
      </c>
      <c r="B225" s="148">
        <f>+'[1]6.EXPORTACION VARIETAL'!P320/1000</f>
        <v>0.71245000000000003</v>
      </c>
      <c r="C225" s="6">
        <f>+'[1]6.EXPORTACION VARIETAL'!P332/1000</f>
        <v>0.73899999999999999</v>
      </c>
      <c r="D225" s="6">
        <f>+'[1]6.EXPORTACION VARIETAL'!P344/1000</f>
        <v>0.68799999999999994</v>
      </c>
      <c r="E225" s="6">
        <f>+'[1]6.EXPORTACION VARIETAL'!P356/1000</f>
        <v>0.98199999999999998</v>
      </c>
      <c r="F225" s="149">
        <f>+'[1]6.EXPORTACION VARIETAL'!P368/1000</f>
        <v>0.77300000000000002</v>
      </c>
      <c r="G225" s="132">
        <f>+'[1]6.EXPORTACION VARIETAL'!P380/1000</f>
        <v>0.82799999999999996</v>
      </c>
      <c r="H225" s="133">
        <f t="shared" si="637"/>
        <v>7.115135834411368E-2</v>
      </c>
      <c r="I225" s="2"/>
      <c r="J225" s="131" t="s">
        <v>1</v>
      </c>
      <c r="K225" s="148">
        <f>+SUM('[1]6.EXPORTACION VARIETAL'!P309:P320)/1000</f>
        <v>10.992109999999998</v>
      </c>
      <c r="L225" s="6">
        <f>+SUM(C222:C225)+SUM(B226:B233)</f>
        <v>8.6578999999999997</v>
      </c>
      <c r="M225" s="6">
        <f t="shared" ref="M225" si="648">+SUM(D222:D225)+SUM(C226:C233)</f>
        <v>8.1179999999999986</v>
      </c>
      <c r="N225" s="6">
        <f t="shared" ref="N225" si="649">+SUM(E222:E225)+SUM(D226:D233)</f>
        <v>8.9669999999999987</v>
      </c>
      <c r="O225" s="149">
        <f t="shared" ref="O225" si="650">+SUM(F222:F225)+SUM(E226:E233)</f>
        <v>7.76</v>
      </c>
      <c r="P225" s="132">
        <f t="shared" ref="P225" si="651">+SUM(G222:G225)+SUM(F226:F233)</f>
        <v>8.8649999999999984</v>
      </c>
      <c r="Q225" s="163">
        <f t="shared" si="642"/>
        <v>0.14239690721649478</v>
      </c>
      <c r="R225" s="157">
        <f t="shared" si="643"/>
        <v>-4.2101408153215059E-2</v>
      </c>
    </row>
    <row r="226" spans="1:18" x14ac:dyDescent="0.25">
      <c r="A226" s="131" t="s">
        <v>2</v>
      </c>
      <c r="B226" s="148">
        <f>+'[1]6.EXPORTACION VARIETAL'!P321/1000</f>
        <v>1.0301600000000002</v>
      </c>
      <c r="C226" s="6">
        <f>+'[1]6.EXPORTACION VARIETAL'!P333/1000</f>
        <v>0.54900000000000004</v>
      </c>
      <c r="D226" s="6">
        <f>+'[1]6.EXPORTACION VARIETAL'!P345/1000</f>
        <v>0.56999999999999995</v>
      </c>
      <c r="E226" s="6">
        <f>+'[1]6.EXPORTACION VARIETAL'!P357/1000</f>
        <v>0.80800000000000005</v>
      </c>
      <c r="F226" s="149">
        <f>+'[1]6.EXPORTACION VARIETAL'!P369/1000</f>
        <v>0.94899999999999995</v>
      </c>
      <c r="G226" s="132">
        <f>+'[1]6.EXPORTACION VARIETAL'!P381/1000</f>
        <v>0.53800000000000003</v>
      </c>
      <c r="H226" s="133">
        <f t="shared" ref="H226:H227" si="652">+G226/F226-1</f>
        <v>-0.43308746048472069</v>
      </c>
      <c r="I226" s="2"/>
      <c r="J226" s="131" t="s">
        <v>2</v>
      </c>
      <c r="K226" s="148">
        <f>+SUM('[1]6.EXPORTACION VARIETAL'!P310:P321)/1000</f>
        <v>11.2658517138</v>
      </c>
      <c r="L226" s="6">
        <f>+SUM(C222:C226)+SUM(B227:B233)</f>
        <v>8.1767399999999988</v>
      </c>
      <c r="M226" s="6">
        <f t="shared" ref="M226" si="653">+SUM(D222:D226)+SUM(C227:C233)</f>
        <v>8.1389999999999993</v>
      </c>
      <c r="N226" s="6">
        <f t="shared" ref="N226" si="654">+SUM(E222:E226)+SUM(D227:D233)</f>
        <v>9.2050000000000001</v>
      </c>
      <c r="O226" s="149">
        <f t="shared" ref="O226" si="655">+SUM(F222:F226)+SUM(E227:E233)</f>
        <v>7.9009999999999998</v>
      </c>
      <c r="P226" s="132">
        <f t="shared" ref="P226:P227" si="656">+SUM(G223:G226)+SUM(F227:F234)</f>
        <v>16.221</v>
      </c>
      <c r="Q226" s="163">
        <f t="shared" ref="Q226:Q227" si="657">+P226/O226-1</f>
        <v>1.0530312618655868</v>
      </c>
      <c r="R226" s="157">
        <f t="shared" ref="R226:R227" si="658">+POWER(P226/K226,0.2)-1</f>
        <v>7.5629535068208353E-2</v>
      </c>
    </row>
    <row r="227" spans="1:18" x14ac:dyDescent="0.25">
      <c r="A227" s="131" t="s">
        <v>3</v>
      </c>
      <c r="B227" s="148">
        <f>+'[1]6.EXPORTACION VARIETAL'!P322/1000</f>
        <v>0.70965</v>
      </c>
      <c r="C227" s="6">
        <f>+'[1]6.EXPORTACION VARIETAL'!P334/1000</f>
        <v>0.76900000000000002</v>
      </c>
      <c r="D227" s="6">
        <f>+'[1]6.EXPORTACION VARIETAL'!P346/1000</f>
        <v>0.56599999999999995</v>
      </c>
      <c r="E227" s="6">
        <f>+'[1]6.EXPORTACION VARIETAL'!P358/1000</f>
        <v>0.52400000000000002</v>
      </c>
      <c r="F227" s="149">
        <f>+'[1]6.EXPORTACION VARIETAL'!P370/1000</f>
        <v>0.63200000000000001</v>
      </c>
      <c r="G227" s="132">
        <f>+'[1]6.EXPORTACION VARIETAL'!P382/1000</f>
        <v>0.72199999999999998</v>
      </c>
      <c r="H227" s="133">
        <f t="shared" si="652"/>
        <v>0.14240506329113911</v>
      </c>
      <c r="I227" s="2"/>
      <c r="J227" s="131" t="s">
        <v>3</v>
      </c>
      <c r="K227" s="148">
        <f>+SUM('[1]6.EXPORTACION VARIETAL'!P311:P322)/1000</f>
        <v>10.592931713799999</v>
      </c>
      <c r="L227" s="6">
        <f>+SUM(C222:C227)+SUM(B228:B233)</f>
        <v>8.236089999999999</v>
      </c>
      <c r="M227" s="6">
        <f t="shared" ref="M227" si="659">+SUM(D222:D227)+SUM(C228:C233)</f>
        <v>7.9359999999999999</v>
      </c>
      <c r="N227" s="6">
        <f t="shared" ref="N227" si="660">+SUM(E222:E227)+SUM(D228:D233)</f>
        <v>9.1630000000000003</v>
      </c>
      <c r="O227" s="149">
        <f t="shared" ref="O227" si="661">+SUM(F222:F227)+SUM(E228:E233)</f>
        <v>8.0090000000000003</v>
      </c>
      <c r="P227" s="132">
        <f t="shared" si="656"/>
        <v>15.88008760711913</v>
      </c>
      <c r="Q227" s="163">
        <f t="shared" si="657"/>
        <v>0.98278032302648644</v>
      </c>
      <c r="R227" s="157">
        <f t="shared" si="658"/>
        <v>8.4344658010869322E-2</v>
      </c>
    </row>
    <row r="228" spans="1:18" x14ac:dyDescent="0.25">
      <c r="A228" s="131" t="s">
        <v>4</v>
      </c>
      <c r="B228" s="148">
        <f>+'[1]6.EXPORTACION VARIETAL'!P323/1000</f>
        <v>0.68003000000000002</v>
      </c>
      <c r="C228" s="6">
        <f>+'[1]6.EXPORTACION VARIETAL'!P335/1000</f>
        <v>0.78700000000000003</v>
      </c>
      <c r="D228" s="6">
        <f>+'[1]6.EXPORTACION VARIETAL'!P347/1000</f>
        <v>0.84199999999999997</v>
      </c>
      <c r="E228" s="6">
        <f>+'[1]6.EXPORTACION VARIETAL'!P359/1000</f>
        <v>0.85199999999999998</v>
      </c>
      <c r="F228" s="149">
        <f>+'[1]6.EXPORTACION VARIETAL'!P371/1000</f>
        <v>0.54300000000000004</v>
      </c>
      <c r="G228" s="132"/>
      <c r="H228" s="134"/>
      <c r="I228" s="2"/>
      <c r="J228" s="131" t="s">
        <v>4</v>
      </c>
      <c r="K228" s="148">
        <f>+SUM('[1]6.EXPORTACION VARIETAL'!P312:P323)/1000</f>
        <v>10.1044417138</v>
      </c>
      <c r="L228" s="6">
        <f>+SUM(C222:C228)+SUM(B229:B233)</f>
        <v>8.3430600000000013</v>
      </c>
      <c r="M228" s="6">
        <f t="shared" ref="M228" si="662">+SUM(D222:D228)+SUM(C229:C233)</f>
        <v>7.9909999999999997</v>
      </c>
      <c r="N228" s="6">
        <f t="shared" ref="N228" si="663">+SUM(E222:E228)+SUM(D229:D233)</f>
        <v>9.173</v>
      </c>
      <c r="O228" s="149">
        <f t="shared" ref="O228" si="664">+SUM(F222:F228)+SUM(E229:E233)</f>
        <v>7.7</v>
      </c>
      <c r="P228" s="132"/>
      <c r="Q228" s="164"/>
      <c r="R228" s="158"/>
    </row>
    <row r="229" spans="1:18" x14ac:dyDescent="0.25">
      <c r="A229" s="131" t="s">
        <v>5</v>
      </c>
      <c r="B229" s="148">
        <f>+'[1]6.EXPORTACION VARIETAL'!P324/1000</f>
        <v>0.99833000000000005</v>
      </c>
      <c r="C229" s="6">
        <f>+'[1]6.EXPORTACION VARIETAL'!P336/1000</f>
        <v>0.82299999999999995</v>
      </c>
      <c r="D229" s="6">
        <f>+'[1]6.EXPORTACION VARIETAL'!P348/1000</f>
        <v>1.3660000000000001</v>
      </c>
      <c r="E229" s="6">
        <f>+'[1]6.EXPORTACION VARIETAL'!P360/1000</f>
        <v>0.56200000000000006</v>
      </c>
      <c r="F229" s="149">
        <f>+'[1]6.EXPORTACION VARIETAL'!P372/1000</f>
        <v>1.1870000000000001</v>
      </c>
      <c r="G229" s="132"/>
      <c r="H229" s="134"/>
      <c r="I229" s="2"/>
      <c r="J229" s="131" t="s">
        <v>5</v>
      </c>
      <c r="K229" s="148">
        <f>+SUM('[1]6.EXPORTACION VARIETAL'!P313:P324)/1000</f>
        <v>10.255081713800001</v>
      </c>
      <c r="L229" s="6">
        <f>+SUM(C222:C229)+SUM(B230:B233)</f>
        <v>8.1677300000000006</v>
      </c>
      <c r="M229" s="6">
        <f t="shared" ref="M229" si="665">+SUM(D222:D229)+SUM(C230:C233)</f>
        <v>8.5339999999999989</v>
      </c>
      <c r="N229" s="6">
        <f t="shared" ref="N229" si="666">+SUM(E222:E229)+SUM(D230:D233)</f>
        <v>8.3689999999999998</v>
      </c>
      <c r="O229" s="149">
        <f t="shared" ref="O229" si="667">+SUM(F222:F229)+SUM(E230:E233)</f>
        <v>8.3250000000000011</v>
      </c>
      <c r="P229" s="132"/>
      <c r="Q229" s="164"/>
      <c r="R229" s="158"/>
    </row>
    <row r="230" spans="1:18" x14ac:dyDescent="0.25">
      <c r="A230" s="131" t="s">
        <v>6</v>
      </c>
      <c r="B230" s="148">
        <f>+'[1]6.EXPORTACION VARIETAL'!P325/1000</f>
        <v>0.78804999999999992</v>
      </c>
      <c r="C230" s="6">
        <f>+'[1]6.EXPORTACION VARIETAL'!P337/1000</f>
        <v>0.45900000000000002</v>
      </c>
      <c r="D230" s="6">
        <f>+'[1]6.EXPORTACION VARIETAL'!P349/1000</f>
        <v>0.45900000000000002</v>
      </c>
      <c r="E230" s="6">
        <f>+'[1]6.EXPORTACION VARIETAL'!P361/1000</f>
        <v>0.50900000000000001</v>
      </c>
      <c r="F230" s="149">
        <f>+'[1]6.EXPORTACION VARIETAL'!P373/1000</f>
        <v>0.626</v>
      </c>
      <c r="G230" s="132"/>
      <c r="H230" s="134"/>
      <c r="I230" s="2"/>
      <c r="J230" s="131" t="s">
        <v>6</v>
      </c>
      <c r="K230" s="148">
        <f>+SUM('[1]6.EXPORTACION VARIETAL'!P314:P325)/1000</f>
        <v>10.026801713799998</v>
      </c>
      <c r="L230" s="6">
        <f>+SUM(C222:C230)+SUM(B231:B233)</f>
        <v>7.8386800000000001</v>
      </c>
      <c r="M230" s="6">
        <f t="shared" ref="M230" si="668">+SUM(D222:D230)+SUM(C231:C233)</f>
        <v>8.5339999999999989</v>
      </c>
      <c r="N230" s="6">
        <f t="shared" ref="N230" si="669">+SUM(E222:E230)+SUM(D231:D233)</f>
        <v>8.4190000000000005</v>
      </c>
      <c r="O230" s="149">
        <f t="shared" ref="O230" si="670">+SUM(F222:F230)+SUM(E231:E233)</f>
        <v>8.4420000000000002</v>
      </c>
      <c r="P230" s="132"/>
      <c r="Q230" s="164"/>
      <c r="R230" s="158"/>
    </row>
    <row r="231" spans="1:18" x14ac:dyDescent="0.25">
      <c r="A231" s="131" t="s">
        <v>7</v>
      </c>
      <c r="B231" s="148">
        <f>+'[1]6.EXPORTACION VARIETAL'!P326/1000</f>
        <v>0.72767999999999999</v>
      </c>
      <c r="C231" s="6">
        <f>+'[1]6.EXPORTACION VARIETAL'!P338/1000</f>
        <v>0.67600000000000005</v>
      </c>
      <c r="D231" s="6">
        <f>+'[1]6.EXPORTACION VARIETAL'!P350/1000</f>
        <v>0.57099999999999995</v>
      </c>
      <c r="E231" s="6">
        <f>+'[1]6.EXPORTACION VARIETAL'!P362/1000</f>
        <v>0.60299999999999998</v>
      </c>
      <c r="F231" s="149">
        <f>+'[1]6.EXPORTACION VARIETAL'!P374/1000</f>
        <v>0.82299999999999995</v>
      </c>
      <c r="G231" s="132"/>
      <c r="H231" s="134"/>
      <c r="I231" s="2"/>
      <c r="J231" s="131" t="s">
        <v>7</v>
      </c>
      <c r="K231" s="148">
        <f>+SUM('[1]6.EXPORTACION VARIETAL'!P315:P326)/1000</f>
        <v>9.8410617137999985</v>
      </c>
      <c r="L231" s="6">
        <f>+SUM(C222:C231)+SUM(B232:B233)</f>
        <v>7.7870000000000008</v>
      </c>
      <c r="M231" s="6">
        <f t="shared" ref="M231" si="671">+SUM(D222:D231)+SUM(C232:C233)</f>
        <v>8.4289999999999985</v>
      </c>
      <c r="N231" s="6">
        <f t="shared" ref="N231" si="672">+SUM(E222:E231)+SUM(D232:D233)</f>
        <v>8.4510000000000005</v>
      </c>
      <c r="O231" s="149">
        <f t="shared" ref="O231" si="673">+SUM(F222:F231)+SUM(E232:E233)</f>
        <v>8.6620000000000008</v>
      </c>
      <c r="P231" s="132"/>
      <c r="Q231" s="164"/>
      <c r="R231" s="158"/>
    </row>
    <row r="232" spans="1:18" x14ac:dyDescent="0.25">
      <c r="A232" s="131" t="s">
        <v>8</v>
      </c>
      <c r="B232" s="148">
        <f>+'[1]6.EXPORTACION VARIETAL'!P327/1000</f>
        <v>0.50700000000000001</v>
      </c>
      <c r="C232" s="6">
        <f>+'[1]6.EXPORTACION VARIETAL'!P339/1000</f>
        <v>0.87</v>
      </c>
      <c r="D232" s="6">
        <f>+'[1]6.EXPORTACION VARIETAL'!P351/1000</f>
        <v>0.72499999999999998</v>
      </c>
      <c r="E232" s="6">
        <f>+'[1]6.EXPORTACION VARIETAL'!P363/1000</f>
        <v>0.42699999999999999</v>
      </c>
      <c r="F232" s="149">
        <f>+'[1]6.EXPORTACION VARIETAL'!P375/1000</f>
        <v>0.73799999999999999</v>
      </c>
      <c r="G232" s="132"/>
      <c r="H232" s="134"/>
      <c r="I232" s="2"/>
      <c r="J232" s="131" t="s">
        <v>8</v>
      </c>
      <c r="K232" s="148">
        <f>+SUM('[1]6.EXPORTACION VARIETAL'!P316:P327)/1000</f>
        <v>9.5916217137999986</v>
      </c>
      <c r="L232" s="6">
        <f>+SUM(C222:C232)+SUM(B233)</f>
        <v>8.15</v>
      </c>
      <c r="M232" s="6">
        <f t="shared" ref="M232" si="674">+SUM(D222:D232)+SUM(C233)</f>
        <v>8.2839999999999989</v>
      </c>
      <c r="N232" s="6">
        <f t="shared" ref="N232" si="675">+SUM(E222:E232)+SUM(D233)</f>
        <v>8.1530000000000005</v>
      </c>
      <c r="O232" s="149">
        <f t="shared" ref="O232" si="676">+SUM(F222:F232)+SUM(E233)</f>
        <v>8.9730000000000008</v>
      </c>
      <c r="P232" s="132"/>
      <c r="Q232" s="164"/>
      <c r="R232" s="158"/>
    </row>
    <row r="233" spans="1:18" x14ac:dyDescent="0.25">
      <c r="A233" s="131" t="s">
        <v>9</v>
      </c>
      <c r="B233" s="148">
        <f>+'[1]6.EXPORTACION VARIETAL'!P328/1000</f>
        <v>0.57899999999999996</v>
      </c>
      <c r="C233" s="6">
        <f>+'[1]6.EXPORTACION VARIETAL'!P340/1000</f>
        <v>0.752</v>
      </c>
      <c r="D233" s="6">
        <f>+'[1]6.EXPORTACION VARIETAL'!P352/1000</f>
        <v>0.96399999999999997</v>
      </c>
      <c r="E233" s="6">
        <f>+'[1]6.EXPORTACION VARIETAL'!P364/1000</f>
        <v>0.90400000000000003</v>
      </c>
      <c r="F233" s="149">
        <f>+'[1]6.EXPORTACION VARIETAL'!P376/1000</f>
        <v>0.55500000000000005</v>
      </c>
      <c r="G233" s="132"/>
      <c r="H233" s="134"/>
      <c r="I233" s="2"/>
      <c r="J233" s="131" t="s">
        <v>9</v>
      </c>
      <c r="K233" s="148">
        <f>+SUM('[1]6.EXPORTACION VARIETAL'!P317:P328)/1000</f>
        <v>9.5325799999999994</v>
      </c>
      <c r="L233" s="6">
        <f>+SUM(C222:C233)</f>
        <v>8.3230000000000004</v>
      </c>
      <c r="M233" s="6">
        <f t="shared" ref="M233" si="677">+SUM(D222:D233)</f>
        <v>8.4959999999999987</v>
      </c>
      <c r="N233" s="6">
        <f t="shared" ref="N233" si="678">+SUM(E222:E233)</f>
        <v>8.093</v>
      </c>
      <c r="O233" s="149">
        <f t="shared" ref="O233" si="679">+SUM(F222:F233)</f>
        <v>8.6240000000000006</v>
      </c>
      <c r="P233" s="132"/>
      <c r="Q233" s="164"/>
      <c r="R233" s="158"/>
    </row>
    <row r="234" spans="1:18" ht="25.5" x14ac:dyDescent="0.25">
      <c r="A234" s="135" t="s">
        <v>13</v>
      </c>
      <c r="B234" s="150">
        <f>SUM(B222:B233)</f>
        <v>9.5325800000000012</v>
      </c>
      <c r="C234" s="125">
        <f t="shared" ref="C234:F234" si="680">SUM(C222:C233)</f>
        <v>8.3230000000000004</v>
      </c>
      <c r="D234" s="125">
        <f t="shared" si="680"/>
        <v>8.4959999999999987</v>
      </c>
      <c r="E234" s="125">
        <f t="shared" si="680"/>
        <v>8.093</v>
      </c>
      <c r="F234" s="151">
        <f t="shared" si="680"/>
        <v>8.6240000000000006</v>
      </c>
      <c r="G234" s="136"/>
      <c r="H234" s="137"/>
      <c r="I234" s="3"/>
      <c r="J234" s="135" t="s">
        <v>14</v>
      </c>
      <c r="K234" s="150">
        <f t="shared" ref="K234" si="681">+AVERAGE(K222:K233)</f>
        <v>10.532009333049999</v>
      </c>
      <c r="L234" s="125">
        <f>+AVERAGE(L222:L233)</f>
        <v>8.3878833333333347</v>
      </c>
      <c r="M234" s="125">
        <f t="shared" ref="M234:P234" si="682">+AVERAGE(M222:M233)</f>
        <v>8.2527499999999971</v>
      </c>
      <c r="N234" s="125">
        <f t="shared" si="682"/>
        <v>8.6459166666666665</v>
      </c>
      <c r="O234" s="151">
        <f t="shared" si="682"/>
        <v>8.2238333333333333</v>
      </c>
      <c r="P234" s="136">
        <f t="shared" si="682"/>
        <v>11.197847934519856</v>
      </c>
      <c r="Q234" s="166">
        <f t="shared" ref="Q234" si="683">+P234/O234-1</f>
        <v>0.36163361788134374</v>
      </c>
      <c r="R234" s="243">
        <f t="shared" ref="R234" si="684">+POWER(P234/K234,0.2)-1</f>
        <v>1.2335964666873256E-2</v>
      </c>
    </row>
    <row r="235" spans="1:18" ht="25.5" x14ac:dyDescent="0.25">
      <c r="A235" s="138" t="s">
        <v>15</v>
      </c>
      <c r="B235" s="152">
        <f>+B234/B$324</f>
        <v>1.2634092386414565E-2</v>
      </c>
      <c r="C235" s="126">
        <f t="shared" ref="C235" si="685">+C234/C$324</f>
        <v>1.1261937816458694E-2</v>
      </c>
      <c r="D235" s="126">
        <f t="shared" ref="D235" si="686">+D234/D$324</f>
        <v>1.1521374753868935E-2</v>
      </c>
      <c r="E235" s="126">
        <f t="shared" ref="E235" si="687">+E234/E$324</f>
        <v>1.1198733586929596E-2</v>
      </c>
      <c r="F235" s="153">
        <f t="shared" ref="F235" si="688">+F234/F$324</f>
        <v>1.2087607119129647E-2</v>
      </c>
      <c r="G235" s="140"/>
      <c r="H235" s="141"/>
      <c r="I235" s="3"/>
      <c r="J235" s="138" t="s">
        <v>15</v>
      </c>
      <c r="K235" s="152">
        <f>+K234/K$324</f>
        <v>1.4296377900838445E-2</v>
      </c>
      <c r="L235" s="126">
        <f t="shared" ref="L235" si="689">+L234/L$324</f>
        <v>1.1254535847271457E-2</v>
      </c>
      <c r="M235" s="126">
        <f t="shared" ref="M235" si="690">+M234/M$324</f>
        <v>1.1155404963965401E-2</v>
      </c>
      <c r="N235" s="126">
        <f t="shared" ref="N235" si="691">+N234/N$324</f>
        <v>1.172801840111177E-2</v>
      </c>
      <c r="O235" s="153">
        <f t="shared" ref="O235" si="692">+O234/O$324</f>
        <v>1.1600077438856745E-2</v>
      </c>
      <c r="P235" s="139">
        <f t="shared" ref="P235" si="693">+P234/P$324</f>
        <v>1.1779788632242329E-2</v>
      </c>
      <c r="Q235" s="165"/>
      <c r="R235" s="160"/>
    </row>
    <row r="236" spans="1:18" ht="26.25" thickBot="1" x14ac:dyDescent="0.3">
      <c r="A236" s="142" t="s">
        <v>12</v>
      </c>
      <c r="B236" s="154"/>
      <c r="C236" s="127">
        <f>+C234/B234-1</f>
        <v>-0.12688904787581123</v>
      </c>
      <c r="D236" s="127">
        <f t="shared" ref="D236" si="694">+D234/C234-1</f>
        <v>2.0785774360206455E-2</v>
      </c>
      <c r="E236" s="127">
        <f t="shared" ref="E236" si="695">+E234/D234-1</f>
        <v>-4.7434086629001726E-2</v>
      </c>
      <c r="F236" s="155">
        <f t="shared" ref="F236" si="696">+F234/E234-1</f>
        <v>6.5612257506487248E-2</v>
      </c>
      <c r="G236" s="143"/>
      <c r="H236" s="145"/>
      <c r="I236" s="2"/>
      <c r="J236" s="142" t="s">
        <v>12</v>
      </c>
      <c r="K236" s="154"/>
      <c r="L236" s="127">
        <f>+L234/K234-1</f>
        <v>-0.20358185526747341</v>
      </c>
      <c r="M236" s="127">
        <f t="shared" ref="M236" si="697">+M234/L234-1</f>
        <v>-1.6110540402525575E-2</v>
      </c>
      <c r="N236" s="127">
        <f t="shared" ref="N236" si="698">+N234/M234-1</f>
        <v>4.7640685428089968E-2</v>
      </c>
      <c r="O236" s="155">
        <f t="shared" ref="O236" si="699">+O234/N234-1</f>
        <v>-4.8818806565719797E-2</v>
      </c>
      <c r="P236" s="144">
        <f t="shared" ref="P236" si="700">+P234/O234-1</f>
        <v>0.36163361788134374</v>
      </c>
      <c r="Q236" s="143"/>
      <c r="R236" s="161"/>
    </row>
    <row r="237" spans="1:18" ht="15.75" thickBo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spans="1:18" ht="15.75" thickBot="1" x14ac:dyDescent="0.3">
      <c r="A238" s="276" t="s">
        <v>73</v>
      </c>
      <c r="B238" s="277"/>
      <c r="C238" s="277"/>
      <c r="D238" s="277"/>
      <c r="E238" s="277"/>
      <c r="F238" s="277"/>
      <c r="G238" s="277"/>
      <c r="H238" s="278"/>
      <c r="I238" s="2"/>
      <c r="J238" s="276" t="s">
        <v>74</v>
      </c>
      <c r="K238" s="277"/>
      <c r="L238" s="277"/>
      <c r="M238" s="277"/>
      <c r="N238" s="277"/>
      <c r="O238" s="277"/>
      <c r="P238" s="277"/>
      <c r="Q238" s="277"/>
      <c r="R238" s="278"/>
    </row>
    <row r="239" spans="1:18" ht="38.25" x14ac:dyDescent="0.25">
      <c r="A239" s="128"/>
      <c r="B239" s="146">
        <v>2016</v>
      </c>
      <c r="C239" s="124">
        <f>+B239+1</f>
        <v>2017</v>
      </c>
      <c r="D239" s="124">
        <f t="shared" ref="D239" si="701">+C239+1</f>
        <v>2018</v>
      </c>
      <c r="E239" s="124">
        <f t="shared" ref="E239" si="702">+D239+1</f>
        <v>2019</v>
      </c>
      <c r="F239" s="147">
        <f t="shared" ref="F239" si="703">+E239+1</f>
        <v>2020</v>
      </c>
      <c r="G239" s="129">
        <f t="shared" ref="G239" si="704">+F239+1</f>
        <v>2021</v>
      </c>
      <c r="H239" s="130" t="s">
        <v>16</v>
      </c>
      <c r="I239" s="2"/>
      <c r="J239" s="128"/>
      <c r="K239" s="146">
        <v>2016</v>
      </c>
      <c r="L239" s="124">
        <f>+K239+1</f>
        <v>2017</v>
      </c>
      <c r="M239" s="124">
        <f t="shared" ref="M239" si="705">+L239+1</f>
        <v>2018</v>
      </c>
      <c r="N239" s="124">
        <f t="shared" ref="N239" si="706">+M239+1</f>
        <v>2019</v>
      </c>
      <c r="O239" s="147">
        <f t="shared" ref="O239" si="707">+N239+1</f>
        <v>2020</v>
      </c>
      <c r="P239" s="129">
        <f t="shared" ref="P239" si="708">+O239+1</f>
        <v>2021</v>
      </c>
      <c r="Q239" s="162" t="s">
        <v>16</v>
      </c>
      <c r="R239" s="156" t="s">
        <v>21</v>
      </c>
    </row>
    <row r="240" spans="1:18" x14ac:dyDescent="0.25">
      <c r="A240" s="131" t="s">
        <v>10</v>
      </c>
      <c r="B240" s="148">
        <f>+'[1]6.EXPORTACION VARIETAL'!Q317/1000</f>
        <v>0.6079199999999999</v>
      </c>
      <c r="C240" s="6">
        <f>+'[1]6.EXPORTACION VARIETAL'!Q329/1000</f>
        <v>0.70799999999999996</v>
      </c>
      <c r="D240" s="6">
        <f>+'[1]6.EXPORTACION VARIETAL'!Q341/1000</f>
        <v>0.52</v>
      </c>
      <c r="E240" s="6">
        <f>+'[1]6.EXPORTACION VARIETAL'!Q353/1000</f>
        <v>0.66500000000000004</v>
      </c>
      <c r="F240" s="149">
        <f>+'[1]6.EXPORTACION VARIETAL'!Q365/1000</f>
        <v>0.71099999999999997</v>
      </c>
      <c r="G240" s="132">
        <f>+'[1]6.EXPORTACION VARIETAL'!Q377/1000</f>
        <v>0.55000000000000004</v>
      </c>
      <c r="H240" s="133">
        <f>+G240/F240-1</f>
        <v>-0.22644163150492258</v>
      </c>
      <c r="I240" s="2"/>
      <c r="J240" s="131" t="s">
        <v>10</v>
      </c>
      <c r="K240" s="148">
        <f>+SUM('[1]6.EXPORTACION VARIETAL'!Q306:Q317)/1000</f>
        <v>11.01872</v>
      </c>
      <c r="L240" s="6">
        <f>+SUM(C240)+SUM(B241:B251)</f>
        <v>10.786659999999999</v>
      </c>
      <c r="M240" s="6">
        <f t="shared" ref="M240" si="709">+SUM(D240)+SUM(C241:C251)</f>
        <v>10.326999999999998</v>
      </c>
      <c r="N240" s="6">
        <f t="shared" ref="N240" si="710">+SUM(E240)+SUM(D241:D251)</f>
        <v>11.065999999999999</v>
      </c>
      <c r="O240" s="149">
        <f t="shared" ref="O240" si="711">+SUM(F240)+SUM(E241:E251)</f>
        <v>9.7370000000000019</v>
      </c>
      <c r="P240" s="132">
        <f t="shared" ref="P240" si="712">+SUM(G240)+SUM(F241:F251)</f>
        <v>9.8480000000000008</v>
      </c>
      <c r="Q240" s="163">
        <f>+P240/O240-1</f>
        <v>1.1399815138132707E-2</v>
      </c>
      <c r="R240" s="157">
        <f>+POWER(P240/K240,0.2)-1</f>
        <v>-2.2214982022014662E-2</v>
      </c>
    </row>
    <row r="241" spans="1:18" x14ac:dyDescent="0.25">
      <c r="A241" s="131" t="s">
        <v>11</v>
      </c>
      <c r="B241" s="148">
        <f>+'[1]6.EXPORTACION VARIETAL'!Q318/1000</f>
        <v>0.77154</v>
      </c>
      <c r="C241" s="6">
        <f>+'[1]6.EXPORTACION VARIETAL'!Q330/1000</f>
        <v>0.435</v>
      </c>
      <c r="D241" s="6">
        <f>+'[1]6.EXPORTACION VARIETAL'!Q342/1000</f>
        <v>0.68899999999999995</v>
      </c>
      <c r="E241" s="6">
        <f>+'[1]6.EXPORTACION VARIETAL'!Q354/1000</f>
        <v>0.69599999999999995</v>
      </c>
      <c r="F241" s="149">
        <f>+'[1]6.EXPORTACION VARIETAL'!Q366/1000</f>
        <v>0.61699999999999999</v>
      </c>
      <c r="G241" s="132">
        <f>+'[1]6.EXPORTACION VARIETAL'!Q378/1000</f>
        <v>0.622</v>
      </c>
      <c r="H241" s="133">
        <f t="shared" ref="H241:H243" si="713">+G241/F241-1</f>
        <v>8.1037277147488762E-3</v>
      </c>
      <c r="I241" s="2"/>
      <c r="J241" s="131" t="s">
        <v>11</v>
      </c>
      <c r="K241" s="148">
        <f>+SUM('[1]6.EXPORTACION VARIETAL'!Q307:Q318)/1000</f>
        <v>11.027259999999998</v>
      </c>
      <c r="L241" s="6">
        <f>+SUM(C240:C241)+SUM(B242:B251)</f>
        <v>10.45012</v>
      </c>
      <c r="M241" s="6">
        <f t="shared" ref="M241" si="714">+SUM(D240:D241)+SUM(C242:C251)</f>
        <v>10.581</v>
      </c>
      <c r="N241" s="6">
        <f t="shared" ref="N241" si="715">+SUM(E240:E241)+SUM(D242:D251)</f>
        <v>11.073</v>
      </c>
      <c r="O241" s="149">
        <f t="shared" ref="O241" si="716">+SUM(F240:F241)+SUM(E242:E251)</f>
        <v>9.6579999999999995</v>
      </c>
      <c r="P241" s="132">
        <f t="shared" ref="P241" si="717">+SUM(G240:G241)+SUM(F242:F251)</f>
        <v>9.8530000000000015</v>
      </c>
      <c r="Q241" s="163">
        <f t="shared" ref="Q241:Q243" si="718">+P241/O241-1</f>
        <v>2.0190515634707085E-2</v>
      </c>
      <c r="R241" s="157">
        <f t="shared" ref="R241:R243" si="719">+POWER(P241/K241,0.2)-1</f>
        <v>-2.2267224853369738E-2</v>
      </c>
    </row>
    <row r="242" spans="1:18" x14ac:dyDescent="0.25">
      <c r="A242" s="131" t="s">
        <v>0</v>
      </c>
      <c r="B242" s="148">
        <f>+'[1]6.EXPORTACION VARIETAL'!Q319/1000</f>
        <v>0.81358000000000008</v>
      </c>
      <c r="C242" s="6">
        <f>+'[1]6.EXPORTACION VARIETAL'!Q331/1000</f>
        <v>0.755</v>
      </c>
      <c r="D242" s="6">
        <f>+'[1]6.EXPORTACION VARIETAL'!Q343/1000</f>
        <v>0.82899999999999996</v>
      </c>
      <c r="E242" s="6">
        <f>+'[1]6.EXPORTACION VARIETAL'!Q355/1000</f>
        <v>1.1299999999999999</v>
      </c>
      <c r="F242" s="149">
        <f>+'[1]6.EXPORTACION VARIETAL'!Q367/1000</f>
        <v>0.70399999999999996</v>
      </c>
      <c r="G242" s="132">
        <f>+'[1]6.EXPORTACION VARIETAL'!Q379/1000</f>
        <v>0.92200000000000004</v>
      </c>
      <c r="H242" s="133">
        <f t="shared" si="713"/>
        <v>0.30965909090909105</v>
      </c>
      <c r="I242" s="2"/>
      <c r="J242" s="131" t="s">
        <v>0</v>
      </c>
      <c r="K242" s="148">
        <f>+SUM('[1]6.EXPORTACION VARIETAL'!Q308:Q319)/1000</f>
        <v>10.879839999999998</v>
      </c>
      <c r="L242" s="6">
        <f>+SUM(C240:C242)+SUM(B243:B251)</f>
        <v>10.391539999999999</v>
      </c>
      <c r="M242" s="6">
        <f t="shared" ref="M242" si="720">+SUM(D240:D242)+SUM(C243:C251)</f>
        <v>10.654999999999999</v>
      </c>
      <c r="N242" s="6">
        <f t="shared" ref="N242" si="721">+SUM(E240:E242)+SUM(D243:D251)</f>
        <v>11.373999999999999</v>
      </c>
      <c r="O242" s="149">
        <f t="shared" ref="O242" si="722">+SUM(F240:F242)+SUM(E243:E251)</f>
        <v>9.2319999999999993</v>
      </c>
      <c r="P242" s="132">
        <f t="shared" ref="P242" si="723">+SUM(G240:G242)+SUM(F243:F251)</f>
        <v>10.071</v>
      </c>
      <c r="Q242" s="163">
        <f t="shared" si="718"/>
        <v>9.087954939341425E-2</v>
      </c>
      <c r="R242" s="157">
        <f t="shared" si="719"/>
        <v>-1.5331562108750751E-2</v>
      </c>
    </row>
    <row r="243" spans="1:18" x14ac:dyDescent="0.25">
      <c r="A243" s="131" t="s">
        <v>1</v>
      </c>
      <c r="B243" s="148">
        <f>+'[1]6.EXPORTACION VARIETAL'!Q320/1000</f>
        <v>0.97629999999999995</v>
      </c>
      <c r="C243" s="6">
        <f>+'[1]6.EXPORTACION VARIETAL'!Q332/1000</f>
        <v>0.84099999999999997</v>
      </c>
      <c r="D243" s="6">
        <f>+'[1]6.EXPORTACION VARIETAL'!Q344/1000</f>
        <v>0.94099999999999995</v>
      </c>
      <c r="E243" s="6">
        <f>+'[1]6.EXPORTACION VARIETAL'!Q356/1000</f>
        <v>0.873</v>
      </c>
      <c r="F243" s="149">
        <f>+'[1]6.EXPORTACION VARIETAL'!Q368/1000</f>
        <v>0.91600000000000004</v>
      </c>
      <c r="G243" s="132">
        <f>+'[1]6.EXPORTACION VARIETAL'!Q380/1000</f>
        <v>0.874</v>
      </c>
      <c r="H243" s="133">
        <f t="shared" si="713"/>
        <v>-4.5851528384279527E-2</v>
      </c>
      <c r="I243" s="2"/>
      <c r="J243" s="131" t="s">
        <v>1</v>
      </c>
      <c r="K243" s="148">
        <f>+SUM('[1]6.EXPORTACION VARIETAL'!Q309:Q320)/1000</f>
        <v>10.807139999999997</v>
      </c>
      <c r="L243" s="6">
        <f>+SUM(C240:C243)+SUM(B244:B251)</f>
        <v>10.25624</v>
      </c>
      <c r="M243" s="6">
        <f t="shared" ref="M243" si="724">+SUM(D240:D243)+SUM(C244:C251)</f>
        <v>10.754999999999999</v>
      </c>
      <c r="N243" s="6">
        <f t="shared" ref="N243" si="725">+SUM(E240:E243)+SUM(D244:D251)</f>
        <v>11.306000000000001</v>
      </c>
      <c r="O243" s="149">
        <f t="shared" ref="O243" si="726">+SUM(F240:F243)+SUM(E244:E251)</f>
        <v>9.2750000000000004</v>
      </c>
      <c r="P243" s="132">
        <f t="shared" ref="P243" si="727">+SUM(G240:G243)+SUM(F244:F251)</f>
        <v>10.029</v>
      </c>
      <c r="Q243" s="163">
        <f t="shared" si="718"/>
        <v>8.1293800539083527E-2</v>
      </c>
      <c r="R243" s="157">
        <f t="shared" si="719"/>
        <v>-1.4834100535205508E-2</v>
      </c>
    </row>
    <row r="244" spans="1:18" x14ac:dyDescent="0.25">
      <c r="A244" s="131" t="s">
        <v>2</v>
      </c>
      <c r="B244" s="148">
        <f>+'[1]6.EXPORTACION VARIETAL'!Q321/1000</f>
        <v>0.90415000000000001</v>
      </c>
      <c r="C244" s="6">
        <f>+'[1]6.EXPORTACION VARIETAL'!Q333/1000</f>
        <v>1.26</v>
      </c>
      <c r="D244" s="6">
        <f>+'[1]6.EXPORTACION VARIETAL'!Q345/1000</f>
        <v>0.91900000000000004</v>
      </c>
      <c r="E244" s="6">
        <f>+'[1]6.EXPORTACION VARIETAL'!Q357/1000</f>
        <v>0.76500000000000001</v>
      </c>
      <c r="F244" s="149">
        <f>+'[1]6.EXPORTACION VARIETAL'!Q369/1000</f>
        <v>1.079</v>
      </c>
      <c r="G244" s="132">
        <f>+'[1]6.EXPORTACION VARIETAL'!Q381/1000</f>
        <v>0.84499999999999997</v>
      </c>
      <c r="H244" s="133">
        <f t="shared" ref="H244:H245" si="728">+G244/F244-1</f>
        <v>-0.2168674698795181</v>
      </c>
      <c r="I244" s="2"/>
      <c r="J244" s="131" t="s">
        <v>2</v>
      </c>
      <c r="K244" s="148">
        <f>+SUM('[1]6.EXPORTACION VARIETAL'!Q310:Q321)/1000</f>
        <v>10.717075016099999</v>
      </c>
      <c r="L244" s="6">
        <f>+SUM(C240:C244)+SUM(B245:B251)</f>
        <v>10.612089999999998</v>
      </c>
      <c r="M244" s="6">
        <f t="shared" ref="M244" si="729">+SUM(D240:D244)+SUM(C245:C251)</f>
        <v>10.414</v>
      </c>
      <c r="N244" s="6">
        <f t="shared" ref="N244" si="730">+SUM(E240:E244)+SUM(D245:D251)</f>
        <v>11.151999999999999</v>
      </c>
      <c r="O244" s="149">
        <f t="shared" ref="O244" si="731">+SUM(F240:F244)+SUM(E245:E251)</f>
        <v>9.5890000000000004</v>
      </c>
      <c r="P244" s="132">
        <f t="shared" ref="P244:P245" si="732">+SUM(G241:G244)+SUM(F245:F252)</f>
        <v>19.253999999999998</v>
      </c>
      <c r="Q244" s="163">
        <f t="shared" ref="Q244:Q245" si="733">+P244/O244-1</f>
        <v>1.0079257482532067</v>
      </c>
      <c r="R244" s="157">
        <f t="shared" ref="R244:R245" si="734">+POWER(P244/K244,0.2)-1</f>
        <v>0.12431741937628371</v>
      </c>
    </row>
    <row r="245" spans="1:18" x14ac:dyDescent="0.25">
      <c r="A245" s="131" t="s">
        <v>3</v>
      </c>
      <c r="B245" s="148">
        <f>+'[1]6.EXPORTACION VARIETAL'!Q322/1000</f>
        <v>1.02311</v>
      </c>
      <c r="C245" s="6">
        <f>+'[1]6.EXPORTACION VARIETAL'!Q334/1000</f>
        <v>0.76</v>
      </c>
      <c r="D245" s="6">
        <f>+'[1]6.EXPORTACION VARIETAL'!Q346/1000</f>
        <v>0.99199999999999999</v>
      </c>
      <c r="E245" s="6">
        <f>+'[1]6.EXPORTACION VARIETAL'!Q358/1000</f>
        <v>0.82899999999999996</v>
      </c>
      <c r="F245" s="149">
        <f>+'[1]6.EXPORTACION VARIETAL'!Q370/1000</f>
        <v>0.73699999999999999</v>
      </c>
      <c r="G245" s="132">
        <f>+'[1]6.EXPORTACION VARIETAL'!Q382/1000</f>
        <v>1.45</v>
      </c>
      <c r="H245" s="133">
        <f t="shared" si="728"/>
        <v>0.96743554952510169</v>
      </c>
      <c r="I245" s="2"/>
      <c r="J245" s="131" t="s">
        <v>3</v>
      </c>
      <c r="K245" s="148">
        <f>+SUM('[1]6.EXPORTACION VARIETAL'!Q311:Q322)/1000</f>
        <v>10.203005016100001</v>
      </c>
      <c r="L245" s="6">
        <f>+SUM(C240:C245)+SUM(B246:B251)</f>
        <v>10.348980000000001</v>
      </c>
      <c r="M245" s="6">
        <f t="shared" ref="M245" si="735">+SUM(D240:D245)+SUM(C246:C251)</f>
        <v>10.646000000000001</v>
      </c>
      <c r="N245" s="6">
        <f t="shared" ref="N245" si="736">+SUM(E240:E245)+SUM(D246:D251)</f>
        <v>10.988999999999997</v>
      </c>
      <c r="O245" s="149">
        <f t="shared" ref="O245" si="737">+SUM(F240:F245)+SUM(E246:E251)</f>
        <v>9.4969999999999999</v>
      </c>
      <c r="P245" s="132">
        <f t="shared" si="732"/>
        <v>19.359028856639075</v>
      </c>
      <c r="Q245" s="163">
        <f t="shared" si="733"/>
        <v>1.038436227928722</v>
      </c>
      <c r="R245" s="157">
        <f t="shared" si="734"/>
        <v>0.13666135134546709</v>
      </c>
    </row>
    <row r="246" spans="1:18" x14ac:dyDescent="0.25">
      <c r="A246" s="131" t="s">
        <v>4</v>
      </c>
      <c r="B246" s="148">
        <f>+'[1]6.EXPORTACION VARIETAL'!Q323/1000</f>
        <v>0.87220000000000009</v>
      </c>
      <c r="C246" s="6">
        <f>+'[1]6.EXPORTACION VARIETAL'!Q335/1000</f>
        <v>1.2789999999999999</v>
      </c>
      <c r="D246" s="6">
        <f>+'[1]6.EXPORTACION VARIETAL'!Q347/1000</f>
        <v>1.835</v>
      </c>
      <c r="E246" s="6">
        <f>+'[1]6.EXPORTACION VARIETAL'!Q359/1000</f>
        <v>0.96899999999999997</v>
      </c>
      <c r="F246" s="149">
        <f>+'[1]6.EXPORTACION VARIETAL'!Q371/1000</f>
        <v>1.01</v>
      </c>
      <c r="G246" s="132"/>
      <c r="H246" s="134"/>
      <c r="I246" s="2"/>
      <c r="J246" s="131" t="s">
        <v>4</v>
      </c>
      <c r="K246" s="148">
        <f>+SUM('[1]6.EXPORTACION VARIETAL'!Q312:Q323)/1000</f>
        <v>9.918365016100001</v>
      </c>
      <c r="L246" s="6">
        <f>+SUM(C240:C246)+SUM(B247:B251)</f>
        <v>10.75578</v>
      </c>
      <c r="M246" s="6">
        <f t="shared" ref="M246" si="738">+SUM(D240:D246)+SUM(C247:C251)</f>
        <v>11.202</v>
      </c>
      <c r="N246" s="6">
        <f t="shared" ref="N246" si="739">+SUM(E240:E246)+SUM(D247:D251)</f>
        <v>10.122999999999999</v>
      </c>
      <c r="O246" s="149">
        <f t="shared" ref="O246" si="740">+SUM(F240:F246)+SUM(E247:E251)</f>
        <v>9.5380000000000003</v>
      </c>
      <c r="P246" s="132"/>
      <c r="Q246" s="164"/>
      <c r="R246" s="158"/>
    </row>
    <row r="247" spans="1:18" x14ac:dyDescent="0.25">
      <c r="A247" s="131" t="s">
        <v>5</v>
      </c>
      <c r="B247" s="148">
        <f>+'[1]6.EXPORTACION VARIETAL'!Q324/1000</f>
        <v>1.57877</v>
      </c>
      <c r="C247" s="6">
        <f>+'[1]6.EXPORTACION VARIETAL'!Q336/1000</f>
        <v>1.4730000000000001</v>
      </c>
      <c r="D247" s="6">
        <f>+'[1]6.EXPORTACION VARIETAL'!Q348/1000</f>
        <v>1.0229999999999999</v>
      </c>
      <c r="E247" s="6">
        <f>+'[1]6.EXPORTACION VARIETAL'!Q360/1000</f>
        <v>0.97199999999999998</v>
      </c>
      <c r="F247" s="149">
        <f>+'[1]6.EXPORTACION VARIETAL'!Q372/1000</f>
        <v>1.4670000000000001</v>
      </c>
      <c r="G247" s="132"/>
      <c r="H247" s="134"/>
      <c r="I247" s="2"/>
      <c r="J247" s="131" t="s">
        <v>5</v>
      </c>
      <c r="K247" s="148">
        <f>+SUM('[1]6.EXPORTACION VARIETAL'!Q313:Q324)/1000</f>
        <v>10.3682850161</v>
      </c>
      <c r="L247" s="6">
        <f>+SUM(C240:C247)+SUM(B248:B251)</f>
        <v>10.650009999999998</v>
      </c>
      <c r="M247" s="6">
        <f t="shared" ref="M247" si="741">+SUM(D240:D247)+SUM(C248:C251)</f>
        <v>10.752000000000001</v>
      </c>
      <c r="N247" s="6">
        <f t="shared" ref="N247" si="742">+SUM(E240:E247)+SUM(D248:D251)</f>
        <v>10.071999999999999</v>
      </c>
      <c r="O247" s="149">
        <f t="shared" ref="O247" si="743">+SUM(F240:F247)+SUM(E248:E251)</f>
        <v>10.032999999999999</v>
      </c>
      <c r="P247" s="132"/>
      <c r="Q247" s="164"/>
      <c r="R247" s="158"/>
    </row>
    <row r="248" spans="1:18" x14ac:dyDescent="0.25">
      <c r="A248" s="131" t="s">
        <v>6</v>
      </c>
      <c r="B248" s="148">
        <f>+'[1]6.EXPORTACION VARIETAL'!Q325/1000</f>
        <v>0.81774000000000002</v>
      </c>
      <c r="C248" s="6">
        <f>+'[1]6.EXPORTACION VARIETAL'!Q337/1000</f>
        <v>0.68100000000000005</v>
      </c>
      <c r="D248" s="6">
        <f>+'[1]6.EXPORTACION VARIETAL'!Q349/1000</f>
        <v>0.88200000000000001</v>
      </c>
      <c r="E248" s="6">
        <f>+'[1]6.EXPORTACION VARIETAL'!Q361/1000</f>
        <v>0.61</v>
      </c>
      <c r="F248" s="149">
        <f>+'[1]6.EXPORTACION VARIETAL'!Q373/1000</f>
        <v>0.81399999999999995</v>
      </c>
      <c r="G248" s="132"/>
      <c r="H248" s="134"/>
      <c r="I248" s="2"/>
      <c r="J248" s="131" t="s">
        <v>6</v>
      </c>
      <c r="K248" s="148">
        <f>+SUM('[1]6.EXPORTACION VARIETAL'!Q314:Q325)/1000</f>
        <v>10.197895016099997</v>
      </c>
      <c r="L248" s="6">
        <f>+SUM(C240:C248)+SUM(B249:B251)</f>
        <v>10.51327</v>
      </c>
      <c r="M248" s="6">
        <f t="shared" ref="M248" si="744">+SUM(D240:D248)+SUM(C249:C251)</f>
        <v>10.953000000000001</v>
      </c>
      <c r="N248" s="6">
        <f t="shared" ref="N248" si="745">+SUM(E240:E248)+SUM(D249:D251)</f>
        <v>9.7999999999999989</v>
      </c>
      <c r="O248" s="149">
        <f t="shared" ref="O248" si="746">+SUM(F240:F248)+SUM(E249:E251)</f>
        <v>10.237</v>
      </c>
      <c r="P248" s="132"/>
      <c r="Q248" s="164"/>
      <c r="R248" s="158"/>
    </row>
    <row r="249" spans="1:18" x14ac:dyDescent="0.25">
      <c r="A249" s="131" t="s">
        <v>7</v>
      </c>
      <c r="B249" s="148">
        <f>+'[1]6.EXPORTACION VARIETAL'!Q326/1000</f>
        <v>0.82226999999999995</v>
      </c>
      <c r="C249" s="6">
        <f>+'[1]6.EXPORTACION VARIETAL'!Q338/1000</f>
        <v>0.874</v>
      </c>
      <c r="D249" s="6">
        <f>+'[1]6.EXPORTACION VARIETAL'!Q350/1000</f>
        <v>0.93899999999999995</v>
      </c>
      <c r="E249" s="6">
        <f>+'[1]6.EXPORTACION VARIETAL'!Q362/1000</f>
        <v>0.92100000000000004</v>
      </c>
      <c r="F249" s="149">
        <f>+'[1]6.EXPORTACION VARIETAL'!Q374/1000</f>
        <v>0.83</v>
      </c>
      <c r="G249" s="132"/>
      <c r="H249" s="134"/>
      <c r="I249" s="2"/>
      <c r="J249" s="131" t="s">
        <v>7</v>
      </c>
      <c r="K249" s="148">
        <f>+SUM('[1]6.EXPORTACION VARIETAL'!Q315:Q326)/1000</f>
        <v>10.273295016099999</v>
      </c>
      <c r="L249" s="6">
        <f>+SUM(C240:C249)+SUM(B250:B251)</f>
        <v>10.565000000000001</v>
      </c>
      <c r="M249" s="6">
        <f t="shared" ref="M249" si="747">+SUM(D240:D249)+SUM(C250:C251)</f>
        <v>11.018000000000001</v>
      </c>
      <c r="N249" s="6">
        <f t="shared" ref="N249" si="748">+SUM(E240:E249)+SUM(D250:D251)</f>
        <v>9.782</v>
      </c>
      <c r="O249" s="149">
        <f t="shared" ref="O249" si="749">+SUM(F240:F249)+SUM(E250:E251)</f>
        <v>10.146000000000001</v>
      </c>
      <c r="P249" s="132"/>
      <c r="Q249" s="164"/>
      <c r="R249" s="158"/>
    </row>
    <row r="250" spans="1:18" x14ac:dyDescent="0.25">
      <c r="A250" s="131" t="s">
        <v>8</v>
      </c>
      <c r="B250" s="148">
        <f>+'[1]6.EXPORTACION VARIETAL'!Q327/1000</f>
        <v>0.626</v>
      </c>
      <c r="C250" s="6">
        <f>+'[1]6.EXPORTACION VARIETAL'!Q339/1000</f>
        <v>0.73199999999999998</v>
      </c>
      <c r="D250" s="6">
        <f>+'[1]6.EXPORTACION VARIETAL'!Q351/1000</f>
        <v>0.76200000000000001</v>
      </c>
      <c r="E250" s="6">
        <f>+'[1]6.EXPORTACION VARIETAL'!Q363/1000</f>
        <v>0.51800000000000002</v>
      </c>
      <c r="F250" s="149">
        <f>+'[1]6.EXPORTACION VARIETAL'!Q375/1000</f>
        <v>0.63500000000000001</v>
      </c>
      <c r="G250" s="132"/>
      <c r="H250" s="134"/>
      <c r="I250" s="2"/>
      <c r="J250" s="131" t="s">
        <v>8</v>
      </c>
      <c r="K250" s="148">
        <f>+SUM('[1]6.EXPORTACION VARIETAL'!Q316:Q327)/1000</f>
        <v>10.3462350161</v>
      </c>
      <c r="L250" s="6">
        <f>+SUM(C240:C250)+SUM(B251)</f>
        <v>10.670999999999999</v>
      </c>
      <c r="M250" s="6">
        <f t="shared" ref="M250" si="750">+SUM(D240:D250)+SUM(C251)</f>
        <v>11.048000000000002</v>
      </c>
      <c r="N250" s="6">
        <f t="shared" ref="N250" si="751">+SUM(E240:E250)+SUM(D251)</f>
        <v>9.5380000000000003</v>
      </c>
      <c r="O250" s="149">
        <f t="shared" ref="O250" si="752">+SUM(F240:F250)+SUM(E251)</f>
        <v>10.263</v>
      </c>
      <c r="P250" s="132"/>
      <c r="Q250" s="164"/>
      <c r="R250" s="158"/>
    </row>
    <row r="251" spans="1:18" x14ac:dyDescent="0.25">
      <c r="A251" s="131" t="s">
        <v>9</v>
      </c>
      <c r="B251" s="148">
        <f>+'[1]6.EXPORTACION VARIETAL'!Q328/1000</f>
        <v>0.873</v>
      </c>
      <c r="C251" s="6">
        <f>+'[1]6.EXPORTACION VARIETAL'!Q340/1000</f>
        <v>0.71699999999999997</v>
      </c>
      <c r="D251" s="6">
        <f>+'[1]6.EXPORTACION VARIETAL'!Q352/1000</f>
        <v>0.59</v>
      </c>
      <c r="E251" s="6">
        <f>+'[1]6.EXPORTACION VARIETAL'!Q364/1000</f>
        <v>0.74299999999999999</v>
      </c>
      <c r="F251" s="149">
        <f>+'[1]6.EXPORTACION VARIETAL'!Q376/1000</f>
        <v>0.48899999999999999</v>
      </c>
      <c r="G251" s="132"/>
      <c r="H251" s="134"/>
      <c r="I251" s="2"/>
      <c r="J251" s="131" t="s">
        <v>9</v>
      </c>
      <c r="K251" s="148">
        <f>+SUM('[1]6.EXPORTACION VARIETAL'!Q317:Q328)/1000</f>
        <v>10.686579999999999</v>
      </c>
      <c r="L251" s="6">
        <f>+SUM(C240:C251)</f>
        <v>10.515000000000001</v>
      </c>
      <c r="M251" s="6">
        <f t="shared" ref="M251" si="753">+SUM(D240:D251)</f>
        <v>10.921000000000001</v>
      </c>
      <c r="N251" s="6">
        <f t="shared" ref="N251" si="754">+SUM(E240:E251)</f>
        <v>9.6910000000000007</v>
      </c>
      <c r="O251" s="149">
        <f t="shared" ref="O251" si="755">+SUM(F240:F251)</f>
        <v>10.009</v>
      </c>
      <c r="P251" s="132"/>
      <c r="Q251" s="164"/>
      <c r="R251" s="158"/>
    </row>
    <row r="252" spans="1:18" ht="25.5" x14ac:dyDescent="0.25">
      <c r="A252" s="135" t="s">
        <v>13</v>
      </c>
      <c r="B252" s="150">
        <f>SUM(B240:B251)</f>
        <v>10.686579999999999</v>
      </c>
      <c r="C252" s="125">
        <f>SUM(C240:C251)</f>
        <v>10.515000000000001</v>
      </c>
      <c r="D252" s="125">
        <f>SUM(D240:D251)</f>
        <v>10.921000000000001</v>
      </c>
      <c r="E252" s="125">
        <f>SUM(E240:E251)</f>
        <v>9.6910000000000007</v>
      </c>
      <c r="F252" s="151">
        <f>SUM(F240:F251)</f>
        <v>10.009</v>
      </c>
      <c r="G252" s="136"/>
      <c r="H252" s="137"/>
      <c r="I252" s="3"/>
      <c r="J252" s="135" t="s">
        <v>14</v>
      </c>
      <c r="K252" s="150">
        <f t="shared" ref="K252:P252" si="756">+AVERAGE(K240:K251)</f>
        <v>10.536974592724997</v>
      </c>
      <c r="L252" s="125">
        <f t="shared" si="756"/>
        <v>10.542974166666665</v>
      </c>
      <c r="M252" s="125">
        <f t="shared" si="756"/>
        <v>10.772666666666666</v>
      </c>
      <c r="N252" s="125">
        <f t="shared" si="756"/>
        <v>10.497166666666667</v>
      </c>
      <c r="O252" s="151">
        <f t="shared" si="756"/>
        <v>9.7678333333333338</v>
      </c>
      <c r="P252" s="136">
        <f t="shared" si="756"/>
        <v>13.069004809439846</v>
      </c>
      <c r="Q252" s="166">
        <f t="shared" ref="Q252" si="757">+P252/O252-1</f>
        <v>0.33796353433274318</v>
      </c>
      <c r="R252" s="243">
        <f t="shared" ref="R252" si="758">+POWER(P252/K252,0.2)-1</f>
        <v>4.4011582815270733E-2</v>
      </c>
    </row>
    <row r="253" spans="1:18" ht="25.5" x14ac:dyDescent="0.25">
      <c r="A253" s="138" t="s">
        <v>15</v>
      </c>
      <c r="B253" s="152">
        <f>+B252/B$324</f>
        <v>1.4163556877027011E-2</v>
      </c>
      <c r="C253" s="126">
        <f t="shared" ref="C253" si="759">+C252/C$324</f>
        <v>1.4227955802002062E-2</v>
      </c>
      <c r="D253" s="126">
        <f t="shared" ref="D253" si="760">+D252/D$324</f>
        <v>1.4809902740937226E-2</v>
      </c>
      <c r="E253" s="126">
        <f t="shared" ref="E253" si="761">+E252/E$324</f>
        <v>1.3409974940187164E-2</v>
      </c>
      <c r="F253" s="153">
        <f t="shared" ref="F253" si="762">+F252/F$324</f>
        <v>1.4028856639073358E-2</v>
      </c>
      <c r="G253" s="140"/>
      <c r="H253" s="141"/>
      <c r="I253" s="3"/>
      <c r="J253" s="138" t="s">
        <v>15</v>
      </c>
      <c r="K253" s="152">
        <f>+K252/K$324</f>
        <v>1.4303117852014409E-2</v>
      </c>
      <c r="L253" s="126">
        <f t="shared" ref="L253" si="763">+L252/L$324</f>
        <v>1.4146152966156367E-2</v>
      </c>
      <c r="M253" s="126">
        <f t="shared" ref="M253" si="764">+M252/M$324</f>
        <v>1.4561626028715033E-2</v>
      </c>
      <c r="N253" s="126">
        <f t="shared" ref="N253" si="765">+N252/N$324</f>
        <v>1.4239203149024542E-2</v>
      </c>
      <c r="O253" s="153">
        <f t="shared" ref="O253" si="766">+O252/O$324</f>
        <v>1.3777957125814751E-2</v>
      </c>
      <c r="P253" s="139">
        <f t="shared" ref="P253" si="767">+P252/P$324</f>
        <v>1.3748187615084E-2</v>
      </c>
      <c r="Q253" s="165"/>
      <c r="R253" s="160"/>
    </row>
    <row r="254" spans="1:18" ht="26.25" thickBot="1" x14ac:dyDescent="0.3">
      <c r="A254" s="142" t="s">
        <v>12</v>
      </c>
      <c r="B254" s="154"/>
      <c r="C254" s="127">
        <f>+C252/B252-1</f>
        <v>-1.6055651106340774E-2</v>
      </c>
      <c r="D254" s="127">
        <f t="shared" ref="D254" si="768">+D252/C252-1</f>
        <v>3.8611507370423181E-2</v>
      </c>
      <c r="E254" s="127">
        <f t="shared" ref="E254" si="769">+E252/D252-1</f>
        <v>-0.11262704880505447</v>
      </c>
      <c r="F254" s="155">
        <f t="shared" ref="F254" si="770">+F252/E252-1</f>
        <v>3.2813951088638937E-2</v>
      </c>
      <c r="G254" s="143"/>
      <c r="H254" s="145"/>
      <c r="I254" s="2"/>
      <c r="J254" s="142" t="s">
        <v>12</v>
      </c>
      <c r="K254" s="154"/>
      <c r="L254" s="127">
        <f>+L252/K252-1</f>
        <v>5.6938297505348956E-4</v>
      </c>
      <c r="M254" s="127">
        <f t="shared" ref="M254" si="771">+M252/L252-1</f>
        <v>2.1786309666413706E-2</v>
      </c>
      <c r="N254" s="127">
        <f t="shared" ref="N254" si="772">+N252/M252-1</f>
        <v>-2.5573983538585199E-2</v>
      </c>
      <c r="O254" s="155">
        <f t="shared" ref="O254" si="773">+O252/N252-1</f>
        <v>-6.9479065779654792E-2</v>
      </c>
      <c r="P254" s="144">
        <f t="shared" ref="P254" si="774">+P252/O252-1</f>
        <v>0.33796353433274318</v>
      </c>
      <c r="Q254" s="143"/>
      <c r="R254" s="161"/>
    </row>
    <row r="255" spans="1:18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spans="1:18" ht="15.75" thickBot="1" x14ac:dyDescent="0.3">
      <c r="A256" s="276" t="s">
        <v>75</v>
      </c>
      <c r="B256" s="277"/>
      <c r="C256" s="277"/>
      <c r="D256" s="277"/>
      <c r="E256" s="277"/>
      <c r="F256" s="277"/>
      <c r="G256" s="277"/>
      <c r="H256" s="278"/>
      <c r="I256" s="2"/>
      <c r="J256" s="276" t="s">
        <v>76</v>
      </c>
      <c r="K256" s="277"/>
      <c r="L256" s="277"/>
      <c r="M256" s="277"/>
      <c r="N256" s="277"/>
      <c r="O256" s="277"/>
      <c r="P256" s="277"/>
      <c r="Q256" s="277"/>
      <c r="R256" s="278"/>
    </row>
    <row r="257" spans="1:18" ht="38.25" x14ac:dyDescent="0.25">
      <c r="A257" s="128"/>
      <c r="B257" s="146">
        <v>2016</v>
      </c>
      <c r="C257" s="124">
        <f>+B257+1</f>
        <v>2017</v>
      </c>
      <c r="D257" s="124">
        <f t="shared" ref="D257" si="775">+C257+1</f>
        <v>2018</v>
      </c>
      <c r="E257" s="124">
        <f t="shared" ref="E257" si="776">+D257+1</f>
        <v>2019</v>
      </c>
      <c r="F257" s="147">
        <f t="shared" ref="F257" si="777">+E257+1</f>
        <v>2020</v>
      </c>
      <c r="G257" s="129">
        <f t="shared" ref="G257" si="778">+F257+1</f>
        <v>2021</v>
      </c>
      <c r="H257" s="130" t="s">
        <v>16</v>
      </c>
      <c r="I257" s="2"/>
      <c r="J257" s="128"/>
      <c r="K257" s="146">
        <v>2016</v>
      </c>
      <c r="L257" s="124">
        <f>+K257+1</f>
        <v>2017</v>
      </c>
      <c r="M257" s="124">
        <f t="shared" ref="M257" si="779">+L257+1</f>
        <v>2018</v>
      </c>
      <c r="N257" s="124">
        <f t="shared" ref="N257" si="780">+M257+1</f>
        <v>2019</v>
      </c>
      <c r="O257" s="147">
        <f t="shared" ref="O257" si="781">+N257+1</f>
        <v>2020</v>
      </c>
      <c r="P257" s="129">
        <f t="shared" ref="P257" si="782">+O257+1</f>
        <v>2021</v>
      </c>
      <c r="Q257" s="162" t="s">
        <v>16</v>
      </c>
      <c r="R257" s="156" t="s">
        <v>21</v>
      </c>
    </row>
    <row r="258" spans="1:18" x14ac:dyDescent="0.25">
      <c r="A258" s="131" t="s">
        <v>10</v>
      </c>
      <c r="B258" s="148">
        <f>+'[1]6.EXPORTACION VARIETAL'!R317/1000</f>
        <v>2.6712699999999998</v>
      </c>
      <c r="C258" s="6">
        <f>+'[1]6.EXPORTACION VARIETAL'!R329/1000</f>
        <v>2.988</v>
      </c>
      <c r="D258" s="6">
        <f>+'[1]6.EXPORTACION VARIETAL'!R341/1000</f>
        <v>2.9630000000000001</v>
      </c>
      <c r="E258" s="6">
        <f>+'[1]6.EXPORTACION VARIETAL'!R353/1000</f>
        <v>2.677</v>
      </c>
      <c r="F258" s="149">
        <f>+'[1]6.EXPORTACION VARIETAL'!R365/1000</f>
        <v>2.883</v>
      </c>
      <c r="G258" s="132">
        <f>+'[1]6.EXPORTACION VARIETAL'!R377/1000</f>
        <v>3.637</v>
      </c>
      <c r="H258" s="133">
        <f>+G258/F258-1</f>
        <v>0.26153312521678806</v>
      </c>
      <c r="I258" s="2"/>
      <c r="J258" s="131" t="s">
        <v>10</v>
      </c>
      <c r="K258" s="148">
        <f>+SUM('[1]6.EXPORTACION VARIETAL'!R306:R317)/1000</f>
        <v>37.211329999999997</v>
      </c>
      <c r="L258" s="6">
        <f>+SUM(C258)+SUM(B259:B269)</f>
        <v>37.809090000000005</v>
      </c>
      <c r="M258" s="6">
        <f t="shared" ref="M258" si="783">+SUM(D258)+SUM(C259:C269)</f>
        <v>35.365000000000002</v>
      </c>
      <c r="N258" s="6">
        <f t="shared" ref="N258" si="784">+SUM(E258)+SUM(D259:D269)</f>
        <v>34.559000000000005</v>
      </c>
      <c r="O258" s="149">
        <f t="shared" ref="O258" si="785">+SUM(F258)+SUM(E259:E269)</f>
        <v>37.029000000000003</v>
      </c>
      <c r="P258" s="132">
        <f t="shared" ref="P258" si="786">+SUM(G258)+SUM(F259:F269)</f>
        <v>41.937999999999995</v>
      </c>
      <c r="Q258" s="163">
        <f>+P258/O258-1</f>
        <v>0.13257176807367177</v>
      </c>
      <c r="R258" s="157">
        <f>+POWER(P258/K258,0.2)-1</f>
        <v>2.4204087003162122E-2</v>
      </c>
    </row>
    <row r="259" spans="1:18" x14ac:dyDescent="0.25">
      <c r="A259" s="131" t="s">
        <v>11</v>
      </c>
      <c r="B259" s="148">
        <f>+'[1]6.EXPORTACION VARIETAL'!R318/1000</f>
        <v>2.4012099999999998</v>
      </c>
      <c r="C259" s="6">
        <f>+'[1]6.EXPORTACION VARIETAL'!R330/1000</f>
        <v>1.87</v>
      </c>
      <c r="D259" s="6">
        <f>+'[1]6.EXPORTACION VARIETAL'!R342/1000</f>
        <v>2.2360000000000002</v>
      </c>
      <c r="E259" s="6">
        <f>+'[1]6.EXPORTACION VARIETAL'!R354/1000</f>
        <v>2.1120000000000001</v>
      </c>
      <c r="F259" s="149">
        <f>+'[1]6.EXPORTACION VARIETAL'!R366/1000</f>
        <v>2.847</v>
      </c>
      <c r="G259" s="132">
        <f>+'[1]6.EXPORTACION VARIETAL'!R378/1000</f>
        <v>2.8050000000000002</v>
      </c>
      <c r="H259" s="133">
        <f t="shared" ref="H259:H261" si="787">+G259/F259-1</f>
        <v>-1.4752370916754409E-2</v>
      </c>
      <c r="I259" s="2"/>
      <c r="J259" s="131" t="s">
        <v>11</v>
      </c>
      <c r="K259" s="148">
        <f>+SUM('[1]6.EXPORTACION VARIETAL'!R307:R318)/1000</f>
        <v>36.966539999999995</v>
      </c>
      <c r="L259" s="6">
        <f>+SUM(C258:C259)+SUM(B260:B269)</f>
        <v>37.277879999999996</v>
      </c>
      <c r="M259" s="6">
        <f t="shared" ref="M259" si="788">+SUM(D258:D259)+SUM(C260:C269)</f>
        <v>35.730999999999995</v>
      </c>
      <c r="N259" s="6">
        <f t="shared" ref="N259" si="789">+SUM(E258:E259)+SUM(D260:D269)</f>
        <v>34.435000000000002</v>
      </c>
      <c r="O259" s="149">
        <f t="shared" ref="O259" si="790">+SUM(F258:F259)+SUM(E260:E269)</f>
        <v>37.76400000000001</v>
      </c>
      <c r="P259" s="132">
        <f t="shared" ref="P259" si="791">+SUM(G258:G259)+SUM(F260:F269)</f>
        <v>41.896000000000001</v>
      </c>
      <c r="Q259" s="163">
        <f t="shared" ref="Q259:Q261" si="792">+P259/O259-1</f>
        <v>0.1094163753839632</v>
      </c>
      <c r="R259" s="157">
        <f t="shared" ref="R259:R261" si="793">+POWER(P259/K259,0.2)-1</f>
        <v>2.5351453784711486E-2</v>
      </c>
    </row>
    <row r="260" spans="1:18" x14ac:dyDescent="0.25">
      <c r="A260" s="131" t="s">
        <v>0</v>
      </c>
      <c r="B260" s="148">
        <f>+'[1]6.EXPORTACION VARIETAL'!R319/1000</f>
        <v>2.9516199999999997</v>
      </c>
      <c r="C260" s="6">
        <f>+'[1]6.EXPORTACION VARIETAL'!R331/1000</f>
        <v>2.9350000000000001</v>
      </c>
      <c r="D260" s="6">
        <f>+'[1]6.EXPORTACION VARIETAL'!R343/1000</f>
        <v>2.847</v>
      </c>
      <c r="E260" s="6">
        <f>+'[1]6.EXPORTACION VARIETAL'!R355/1000</f>
        <v>3.036</v>
      </c>
      <c r="F260" s="149">
        <f>+'[1]6.EXPORTACION VARIETAL'!R367/1000</f>
        <v>2.7149999999999999</v>
      </c>
      <c r="G260" s="132">
        <f>+'[1]6.EXPORTACION VARIETAL'!R379/1000</f>
        <v>3.8170000000000002</v>
      </c>
      <c r="H260" s="133">
        <f t="shared" si="787"/>
        <v>0.4058931860036834</v>
      </c>
      <c r="I260" s="2"/>
      <c r="J260" s="131" t="s">
        <v>0</v>
      </c>
      <c r="K260" s="148">
        <f>+SUM('[1]6.EXPORTACION VARIETAL'!R308:R319)/1000</f>
        <v>36.653160000000007</v>
      </c>
      <c r="L260" s="6">
        <f>+SUM(C258:C260)+SUM(B261:B269)</f>
        <v>37.26126</v>
      </c>
      <c r="M260" s="6">
        <f t="shared" ref="M260" si="794">+SUM(D258:D260)+SUM(C261:C269)</f>
        <v>35.643000000000001</v>
      </c>
      <c r="N260" s="6">
        <f t="shared" ref="N260" si="795">+SUM(E258:E260)+SUM(D261:D269)</f>
        <v>34.623999999999995</v>
      </c>
      <c r="O260" s="149">
        <f t="shared" ref="O260" si="796">+SUM(F258:F260)+SUM(E261:E269)</f>
        <v>37.442999999999998</v>
      </c>
      <c r="P260" s="132">
        <f t="shared" ref="P260" si="797">+SUM(G258:G260)+SUM(F261:F269)</f>
        <v>42.997999999999998</v>
      </c>
      <c r="Q260" s="163">
        <f t="shared" si="792"/>
        <v>0.14835883876826106</v>
      </c>
      <c r="R260" s="157">
        <f t="shared" si="793"/>
        <v>3.2446048760874868E-2</v>
      </c>
    </row>
    <row r="261" spans="1:18" x14ac:dyDescent="0.25">
      <c r="A261" s="131" t="s">
        <v>1</v>
      </c>
      <c r="B261" s="148">
        <f>+'[1]6.EXPORTACION VARIETAL'!R320/1000</f>
        <v>4.2571000000000003</v>
      </c>
      <c r="C261" s="6">
        <f>+'[1]6.EXPORTACION VARIETAL'!R332/1000</f>
        <v>2.9060000000000001</v>
      </c>
      <c r="D261" s="6">
        <f>+'[1]6.EXPORTACION VARIETAL'!R344/1000</f>
        <v>2.8140000000000001</v>
      </c>
      <c r="E261" s="6">
        <f>+'[1]6.EXPORTACION VARIETAL'!R356/1000</f>
        <v>3.3620000000000001</v>
      </c>
      <c r="F261" s="149">
        <f>+'[1]6.EXPORTACION VARIETAL'!R368/1000</f>
        <v>4.2649999999999997</v>
      </c>
      <c r="G261" s="132">
        <f>+'[1]6.EXPORTACION VARIETAL'!R380/1000</f>
        <v>3.8130000000000002</v>
      </c>
      <c r="H261" s="133">
        <f t="shared" si="787"/>
        <v>-0.10597889800703386</v>
      </c>
      <c r="I261" s="2"/>
      <c r="J261" s="131" t="s">
        <v>1</v>
      </c>
      <c r="K261" s="148">
        <f>+SUM('[1]6.EXPORTACION VARIETAL'!R309:R320)/1000</f>
        <v>38.257259999999995</v>
      </c>
      <c r="L261" s="6">
        <f>+SUM(C258:C261)+SUM(B262:B269)</f>
        <v>35.910160000000005</v>
      </c>
      <c r="M261" s="6">
        <f t="shared" ref="M261" si="798">+SUM(D258:D261)+SUM(C262:C269)</f>
        <v>35.551000000000002</v>
      </c>
      <c r="N261" s="6">
        <f t="shared" ref="N261" si="799">+SUM(E258:E261)+SUM(D262:D269)</f>
        <v>35.171999999999997</v>
      </c>
      <c r="O261" s="149">
        <f t="shared" ref="O261" si="800">+SUM(F258:F261)+SUM(E262:E269)</f>
        <v>38.346000000000004</v>
      </c>
      <c r="P261" s="132">
        <f t="shared" ref="P261" si="801">+SUM(G258:G261)+SUM(F262:F269)</f>
        <v>42.545999999999999</v>
      </c>
      <c r="Q261" s="163">
        <f t="shared" si="792"/>
        <v>0.10952902519167562</v>
      </c>
      <c r="R261" s="157">
        <f t="shared" si="793"/>
        <v>2.1477899267053013E-2</v>
      </c>
    </row>
    <row r="262" spans="1:18" x14ac:dyDescent="0.25">
      <c r="A262" s="131" t="s">
        <v>2</v>
      </c>
      <c r="B262" s="148">
        <f>+'[1]6.EXPORTACION VARIETAL'!R321/1000</f>
        <v>3.0829</v>
      </c>
      <c r="C262" s="6">
        <f>+'[1]6.EXPORTACION VARIETAL'!R333/1000</f>
        <v>2.827</v>
      </c>
      <c r="D262" s="6">
        <f>+'[1]6.EXPORTACION VARIETAL'!R345/1000</f>
        <v>2.681</v>
      </c>
      <c r="E262" s="6">
        <f>+'[1]6.EXPORTACION VARIETAL'!R357/1000</f>
        <v>3.262</v>
      </c>
      <c r="F262" s="149">
        <f>+'[1]6.EXPORTACION VARIETAL'!R369/1000</f>
        <v>2.71</v>
      </c>
      <c r="G262" s="132">
        <f>+'[1]6.EXPORTACION VARIETAL'!R381/1000</f>
        <v>4.351</v>
      </c>
      <c r="H262" s="133">
        <f t="shared" ref="H262:H263" si="802">+G262/F262-1</f>
        <v>0.60553505535055341</v>
      </c>
      <c r="I262" s="2"/>
      <c r="J262" s="131" t="s">
        <v>2</v>
      </c>
      <c r="K262" s="148">
        <f>+SUM('[1]6.EXPORTACION VARIETAL'!R310:R321)/1000</f>
        <v>37.814207912599997</v>
      </c>
      <c r="L262" s="6">
        <f>+SUM(C258:C262)+SUM(B263:B269)</f>
        <v>35.654260000000008</v>
      </c>
      <c r="M262" s="6">
        <f t="shared" ref="M262" si="803">+SUM(D258:D262)+SUM(C263:C269)</f>
        <v>35.405000000000001</v>
      </c>
      <c r="N262" s="6">
        <f t="shared" ref="N262" si="804">+SUM(E258:E262)+SUM(D263:D269)</f>
        <v>35.753</v>
      </c>
      <c r="O262" s="149">
        <f t="shared" ref="O262" si="805">+SUM(F258:F262)+SUM(E263:E269)</f>
        <v>37.794000000000004</v>
      </c>
      <c r="P262" s="132">
        <f t="shared" ref="P262:P263" si="806">+SUM(G259:G262)+SUM(F263:F270)</f>
        <v>81.733999999999995</v>
      </c>
      <c r="Q262" s="163">
        <f t="shared" ref="Q262:Q263" si="807">+P262/O262-1</f>
        <v>1.1626184050378363</v>
      </c>
      <c r="R262" s="157">
        <f t="shared" ref="R262:R263" si="808">+POWER(P262/K262,0.2)-1</f>
        <v>0.16667407971907977</v>
      </c>
    </row>
    <row r="263" spans="1:18" x14ac:dyDescent="0.25">
      <c r="A263" s="131" t="s">
        <v>3</v>
      </c>
      <c r="B263" s="148">
        <f>+'[1]6.EXPORTACION VARIETAL'!R322/1000</f>
        <v>2.7870100000000004</v>
      </c>
      <c r="C263" s="6">
        <f>+'[1]6.EXPORTACION VARIETAL'!R334/1000</f>
        <v>3.56</v>
      </c>
      <c r="D263" s="6">
        <f>+'[1]6.EXPORTACION VARIETAL'!R346/1000</f>
        <v>2.3410000000000002</v>
      </c>
      <c r="E263" s="6">
        <f>+'[1]6.EXPORTACION VARIETAL'!R358/1000</f>
        <v>2.4860000000000002</v>
      </c>
      <c r="F263" s="149">
        <f>+'[1]6.EXPORTACION VARIETAL'!R370/1000</f>
        <v>2.9409999999999998</v>
      </c>
      <c r="G263" s="132">
        <f>+'[1]6.EXPORTACION VARIETAL'!R382/1000</f>
        <v>4.0469999999999997</v>
      </c>
      <c r="H263" s="133">
        <f t="shared" si="802"/>
        <v>0.3760625637538253</v>
      </c>
      <c r="I263" s="2"/>
      <c r="J263" s="131" t="s">
        <v>3</v>
      </c>
      <c r="K263" s="148">
        <f>+SUM('[1]6.EXPORTACION VARIETAL'!R311:R322)/1000</f>
        <v>36.844687912600001</v>
      </c>
      <c r="L263" s="6">
        <f>+SUM(C258:C263)+SUM(B264:B269)</f>
        <v>36.427250000000001</v>
      </c>
      <c r="M263" s="6">
        <f t="shared" ref="M263" si="809">+SUM(D258:D263)+SUM(C264:C269)</f>
        <v>34.186000000000007</v>
      </c>
      <c r="N263" s="6">
        <f t="shared" ref="N263" si="810">+SUM(E258:E263)+SUM(D264:D269)</f>
        <v>35.897999999999996</v>
      </c>
      <c r="O263" s="149">
        <f t="shared" ref="O263" si="811">+SUM(F258:F263)+SUM(E264:E269)</f>
        <v>38.249000000000002</v>
      </c>
      <c r="P263" s="132">
        <f t="shared" si="806"/>
        <v>80.092724491140345</v>
      </c>
      <c r="Q263" s="163">
        <f t="shared" si="807"/>
        <v>1.0939821823090887</v>
      </c>
      <c r="R263" s="157">
        <f t="shared" si="808"/>
        <v>0.16800213596818803</v>
      </c>
    </row>
    <row r="264" spans="1:18" x14ac:dyDescent="0.25">
      <c r="A264" s="131" t="s">
        <v>4</v>
      </c>
      <c r="B264" s="148">
        <f>+'[1]6.EXPORTACION VARIETAL'!R323/1000</f>
        <v>2.6810700000000001</v>
      </c>
      <c r="C264" s="6">
        <f>+'[1]6.EXPORTACION VARIETAL'!R335/1000</f>
        <v>2.9740000000000002</v>
      </c>
      <c r="D264" s="6">
        <f>+'[1]6.EXPORTACION VARIETAL'!R347/1000</f>
        <v>3.3839999999999999</v>
      </c>
      <c r="E264" s="6">
        <f>+'[1]6.EXPORTACION VARIETAL'!R359/1000</f>
        <v>3.387</v>
      </c>
      <c r="F264" s="149">
        <f>+'[1]6.EXPORTACION VARIETAL'!R371/1000</f>
        <v>4.63</v>
      </c>
      <c r="G264" s="132"/>
      <c r="H264" s="134"/>
      <c r="I264" s="2"/>
      <c r="J264" s="131" t="s">
        <v>4</v>
      </c>
      <c r="K264" s="148">
        <f>+SUM('[1]6.EXPORTACION VARIETAL'!R312:R323)/1000</f>
        <v>36.338327912600001</v>
      </c>
      <c r="L264" s="6">
        <f>+SUM(C258:C264)+SUM(B265:B269)</f>
        <v>36.720179999999999</v>
      </c>
      <c r="M264" s="6">
        <f t="shared" ref="M264" si="812">+SUM(D258:D264)+SUM(C265:C269)</f>
        <v>34.596000000000004</v>
      </c>
      <c r="N264" s="6">
        <f t="shared" ref="N264" si="813">+SUM(E258:E264)+SUM(D265:D269)</f>
        <v>35.900999999999996</v>
      </c>
      <c r="O264" s="149">
        <f t="shared" ref="O264" si="814">+SUM(F258:F264)+SUM(E265:E269)</f>
        <v>39.492000000000004</v>
      </c>
      <c r="P264" s="132"/>
      <c r="Q264" s="164"/>
      <c r="R264" s="158"/>
    </row>
    <row r="265" spans="1:18" x14ac:dyDescent="0.25">
      <c r="A265" s="131" t="s">
        <v>5</v>
      </c>
      <c r="B265" s="148">
        <f>+'[1]6.EXPORTACION VARIETAL'!R324/1000</f>
        <v>4.3769300000000007</v>
      </c>
      <c r="C265" s="6">
        <f>+'[1]6.EXPORTACION VARIETAL'!R336/1000</f>
        <v>3.9860000000000002</v>
      </c>
      <c r="D265" s="6">
        <f>+'[1]6.EXPORTACION VARIETAL'!R348/1000</f>
        <v>3.68</v>
      </c>
      <c r="E265" s="6">
        <f>+'[1]6.EXPORTACION VARIETAL'!R360/1000</f>
        <v>4.18</v>
      </c>
      <c r="F265" s="149">
        <f>+'[1]6.EXPORTACION VARIETAL'!R372/1000</f>
        <v>4.5860000000000003</v>
      </c>
      <c r="G265" s="132"/>
      <c r="H265" s="134"/>
      <c r="I265" s="2"/>
      <c r="J265" s="131" t="s">
        <v>5</v>
      </c>
      <c r="K265" s="148">
        <f>+SUM('[1]6.EXPORTACION VARIETAL'!R313:R324)/1000</f>
        <v>37.146807912600003</v>
      </c>
      <c r="L265" s="6">
        <f>+SUM(C258:C265)+SUM(B266:B269)</f>
        <v>36.329250000000002</v>
      </c>
      <c r="M265" s="6">
        <f t="shared" ref="M265" si="815">+SUM(D258:D265)+SUM(C266:C269)</f>
        <v>34.290000000000006</v>
      </c>
      <c r="N265" s="6">
        <f t="shared" ref="N265" si="816">+SUM(E258:E265)+SUM(D266:D269)</f>
        <v>36.400999999999996</v>
      </c>
      <c r="O265" s="149">
        <f t="shared" ref="O265" si="817">+SUM(F258:F265)+SUM(E266:E269)</f>
        <v>39.897999999999996</v>
      </c>
      <c r="P265" s="132"/>
      <c r="Q265" s="164"/>
      <c r="R265" s="158"/>
    </row>
    <row r="266" spans="1:18" x14ac:dyDescent="0.25">
      <c r="A266" s="131" t="s">
        <v>6</v>
      </c>
      <c r="B266" s="148">
        <f>+'[1]6.EXPORTACION VARIETAL'!R325/1000</f>
        <v>3.24614</v>
      </c>
      <c r="C266" s="6">
        <f>+'[1]6.EXPORTACION VARIETAL'!R337/1000</f>
        <v>2.6880000000000002</v>
      </c>
      <c r="D266" s="6">
        <f>+'[1]6.EXPORTACION VARIETAL'!R349/1000</f>
        <v>3.0739999999999998</v>
      </c>
      <c r="E266" s="6">
        <f>+'[1]6.EXPORTACION VARIETAL'!R361/1000</f>
        <v>3.024</v>
      </c>
      <c r="F266" s="149">
        <f>+'[1]6.EXPORTACION VARIETAL'!R373/1000</f>
        <v>3.5920000000000001</v>
      </c>
      <c r="G266" s="132"/>
      <c r="H266" s="134"/>
      <c r="I266" s="2"/>
      <c r="J266" s="131" t="s">
        <v>6</v>
      </c>
      <c r="K266" s="148">
        <f>+SUM('[1]6.EXPORTACION VARIETAL'!R314:R325)/1000</f>
        <v>36.898737912599998</v>
      </c>
      <c r="L266" s="6">
        <f>+SUM(C258:C266)+SUM(B267:B269)</f>
        <v>35.77111</v>
      </c>
      <c r="M266" s="6">
        <f t="shared" ref="M266" si="818">+SUM(D258:D266)+SUM(C267:C269)</f>
        <v>34.676000000000002</v>
      </c>
      <c r="N266" s="6">
        <f t="shared" ref="N266" si="819">+SUM(E258:E266)+SUM(D267:D269)</f>
        <v>36.350999999999999</v>
      </c>
      <c r="O266" s="149">
        <f t="shared" ref="O266" si="820">+SUM(F258:F266)+SUM(E267:E269)</f>
        <v>40.465999999999994</v>
      </c>
      <c r="P266" s="132"/>
      <c r="Q266" s="164"/>
      <c r="R266" s="158"/>
    </row>
    <row r="267" spans="1:18" x14ac:dyDescent="0.25">
      <c r="A267" s="131" t="s">
        <v>7</v>
      </c>
      <c r="B267" s="148">
        <f>+'[1]6.EXPORTACION VARIETAL'!R326/1000</f>
        <v>3.4851100000000002</v>
      </c>
      <c r="C267" s="6">
        <f>+'[1]6.EXPORTACION VARIETAL'!R338/1000</f>
        <v>3.266</v>
      </c>
      <c r="D267" s="6">
        <f>+'[1]6.EXPORTACION VARIETAL'!R350/1000</f>
        <v>3.6150000000000002</v>
      </c>
      <c r="E267" s="6">
        <f>+'[1]6.EXPORTACION VARIETAL'!R362/1000</f>
        <v>3.3290000000000002</v>
      </c>
      <c r="F267" s="149">
        <f>+'[1]6.EXPORTACION VARIETAL'!R374/1000</f>
        <v>3.6579999999999999</v>
      </c>
      <c r="G267" s="132"/>
      <c r="H267" s="134"/>
      <c r="I267" s="2"/>
      <c r="J267" s="131" t="s">
        <v>7</v>
      </c>
      <c r="K267" s="148">
        <f>+SUM('[1]6.EXPORTACION VARIETAL'!R315:R326)/1000</f>
        <v>36.858147912599996</v>
      </c>
      <c r="L267" s="6">
        <f>+SUM(C258:C267)+SUM(B268:B269)</f>
        <v>35.552</v>
      </c>
      <c r="M267" s="6">
        <f t="shared" ref="M267" si="821">+SUM(D258:D267)+SUM(C268:C269)</f>
        <v>35.025000000000006</v>
      </c>
      <c r="N267" s="6">
        <f t="shared" ref="N267" si="822">+SUM(E258:E267)+SUM(D268:D269)</f>
        <v>36.064999999999998</v>
      </c>
      <c r="O267" s="149">
        <f t="shared" ref="O267" si="823">+SUM(F258:F267)+SUM(E268:E269)</f>
        <v>40.795000000000002</v>
      </c>
      <c r="P267" s="132"/>
      <c r="Q267" s="164"/>
      <c r="R267" s="158"/>
    </row>
    <row r="268" spans="1:18" x14ac:dyDescent="0.25">
      <c r="A268" s="131" t="s">
        <v>8</v>
      </c>
      <c r="B268" s="148">
        <f>+'[1]6.EXPORTACION VARIETAL'!R327/1000</f>
        <v>2.6869999999999998</v>
      </c>
      <c r="C268" s="6">
        <f>+'[1]6.EXPORTACION VARIETAL'!R339/1000</f>
        <v>2.702</v>
      </c>
      <c r="D268" s="6">
        <f>+'[1]6.EXPORTACION VARIETAL'!R351/1000</f>
        <v>2.645</v>
      </c>
      <c r="E268" s="6">
        <f>+'[1]6.EXPORTACION VARIETAL'!R363/1000</f>
        <v>2.7330000000000001</v>
      </c>
      <c r="F268" s="149">
        <f>+'[1]6.EXPORTACION VARIETAL'!R375/1000</f>
        <v>3.105</v>
      </c>
      <c r="G268" s="132"/>
      <c r="H268" s="134"/>
      <c r="I268" s="2"/>
      <c r="J268" s="131" t="s">
        <v>8</v>
      </c>
      <c r="K268" s="148">
        <f>+SUM('[1]6.EXPORTACION VARIETAL'!R316:R327)/1000</f>
        <v>36.996607912599998</v>
      </c>
      <c r="L268" s="6">
        <f>+SUM(C258:C268)+SUM(B269)</f>
        <v>35.567</v>
      </c>
      <c r="M268" s="6">
        <f t="shared" ref="M268" si="824">+SUM(D258:D268)+SUM(C269)</f>
        <v>34.968000000000011</v>
      </c>
      <c r="N268" s="6">
        <f t="shared" ref="N268" si="825">+SUM(E258:E268)+SUM(D269)</f>
        <v>36.152999999999999</v>
      </c>
      <c r="O268" s="149">
        <f t="shared" ref="O268" si="826">+SUM(F258:F268)+SUM(E269)</f>
        <v>41.166999999999994</v>
      </c>
      <c r="P268" s="132"/>
      <c r="Q268" s="164"/>
      <c r="R268" s="158"/>
    </row>
    <row r="269" spans="1:18" x14ac:dyDescent="0.25">
      <c r="A269" s="131" t="s">
        <v>9</v>
      </c>
      <c r="B269" s="148">
        <f>+'[1]6.EXPORTACION VARIETAL'!R328/1000</f>
        <v>2.8650000000000002</v>
      </c>
      <c r="C269" s="6">
        <f>+'[1]6.EXPORTACION VARIETAL'!R340/1000</f>
        <v>2.6880000000000002</v>
      </c>
      <c r="D269" s="6">
        <f>+'[1]6.EXPORTACION VARIETAL'!R352/1000</f>
        <v>2.5649999999999999</v>
      </c>
      <c r="E269" s="6">
        <f>+'[1]6.EXPORTACION VARIETAL'!R364/1000</f>
        <v>3.2349999999999999</v>
      </c>
      <c r="F269" s="149">
        <f>+'[1]6.EXPORTACION VARIETAL'!R376/1000</f>
        <v>3.2519999999999998</v>
      </c>
      <c r="G269" s="132"/>
      <c r="H269" s="134"/>
      <c r="I269" s="2"/>
      <c r="J269" s="131" t="s">
        <v>9</v>
      </c>
      <c r="K269" s="148">
        <f>+SUM('[1]6.EXPORTACION VARIETAL'!R317:R328)/1000</f>
        <v>37.492359999999998</v>
      </c>
      <c r="L269" s="6">
        <f>+SUM(C258:C269)</f>
        <v>35.39</v>
      </c>
      <c r="M269" s="6">
        <f t="shared" ref="M269" si="827">+SUM(D258:D269)</f>
        <v>34.845000000000006</v>
      </c>
      <c r="N269" s="6">
        <f t="shared" ref="N269" si="828">+SUM(E258:E269)</f>
        <v>36.823</v>
      </c>
      <c r="O269" s="149">
        <f t="shared" ref="O269" si="829">+SUM(F258:F269)</f>
        <v>41.183999999999997</v>
      </c>
      <c r="P269" s="132"/>
      <c r="Q269" s="164"/>
      <c r="R269" s="158"/>
    </row>
    <row r="270" spans="1:18" ht="25.5" x14ac:dyDescent="0.25">
      <c r="A270" s="135" t="s">
        <v>13</v>
      </c>
      <c r="B270" s="150">
        <f>SUM(B258:B269)</f>
        <v>37.492360000000005</v>
      </c>
      <c r="C270" s="125">
        <f t="shared" ref="C270:F270" si="830">SUM(C258:C269)</f>
        <v>35.39</v>
      </c>
      <c r="D270" s="125">
        <f t="shared" si="830"/>
        <v>34.845000000000006</v>
      </c>
      <c r="E270" s="125">
        <f t="shared" si="830"/>
        <v>36.823</v>
      </c>
      <c r="F270" s="151">
        <f t="shared" si="830"/>
        <v>41.183999999999997</v>
      </c>
      <c r="G270" s="136"/>
      <c r="H270" s="137"/>
      <c r="I270" s="3"/>
      <c r="J270" s="135" t="s">
        <v>14</v>
      </c>
      <c r="K270" s="150">
        <f>+AVERAGE(K258:K269)</f>
        <v>37.123181282349996</v>
      </c>
      <c r="L270" s="125">
        <f>+AVERAGE(L258:L269)</f>
        <v>36.305786666666677</v>
      </c>
      <c r="M270" s="125">
        <f t="shared" ref="M270:P270" si="831">+AVERAGE(M258:M269)</f>
        <v>35.023416666666677</v>
      </c>
      <c r="N270" s="125">
        <f t="shared" si="831"/>
        <v>35.677916666666668</v>
      </c>
      <c r="O270" s="151">
        <f t="shared" si="831"/>
        <v>39.135583333333329</v>
      </c>
      <c r="P270" s="136">
        <f t="shared" si="831"/>
        <v>55.200787415190057</v>
      </c>
      <c r="Q270" s="166">
        <f t="shared" ref="Q270" si="832">+P270/O270-1</f>
        <v>0.41050120410939051</v>
      </c>
      <c r="R270" s="243">
        <f t="shared" ref="R270" si="833">+POWER(P270/K270,0.2)-1</f>
        <v>8.2580044434143351E-2</v>
      </c>
    </row>
    <row r="271" spans="1:18" ht="25.5" x14ac:dyDescent="0.25">
      <c r="A271" s="138" t="s">
        <v>15</v>
      </c>
      <c r="B271" s="152">
        <f>+B270/B$324</f>
        <v>4.9690843404903394E-2</v>
      </c>
      <c r="C271" s="126">
        <f t="shared" ref="C271" si="834">+C270/C$324</f>
        <v>4.7886576874260865E-2</v>
      </c>
      <c r="D271" s="126">
        <f t="shared" ref="D271" si="835">+D270/D$324</f>
        <v>4.725309596263691E-2</v>
      </c>
      <c r="E271" s="126">
        <f t="shared" ref="E271" si="836">+E270/E$324</f>
        <v>5.0954030257198635E-2</v>
      </c>
      <c r="F271" s="153">
        <f t="shared" ref="F271" si="837">+F270/F$324</f>
        <v>5.7724491140333407E-2</v>
      </c>
      <c r="G271" s="140"/>
      <c r="H271" s="141"/>
      <c r="I271" s="3"/>
      <c r="J271" s="138" t="s">
        <v>15</v>
      </c>
      <c r="K271" s="152">
        <f>+K270/K$324</f>
        <v>5.0391811449346E-2</v>
      </c>
      <c r="L271" s="126">
        <f t="shared" ref="L271" si="838">+L270/L$324</f>
        <v>4.8713693462998031E-2</v>
      </c>
      <c r="M271" s="126">
        <f t="shared" ref="M271" si="839">+M270/M$324</f>
        <v>4.7341843159960276E-2</v>
      </c>
      <c r="N271" s="126">
        <f t="shared" ref="N271" si="840">+N270/N$324</f>
        <v>4.8396402522963518E-2</v>
      </c>
      <c r="O271" s="153">
        <f t="shared" ref="O271" si="841">+O270/O$324</f>
        <v>5.5202455944895687E-2</v>
      </c>
      <c r="P271" s="139">
        <f t="shared" ref="P271" si="842">+P270/P$324</f>
        <v>5.8069515846855706E-2</v>
      </c>
      <c r="Q271" s="165"/>
      <c r="R271" s="160"/>
    </row>
    <row r="272" spans="1:18" ht="26.25" thickBot="1" x14ac:dyDescent="0.3">
      <c r="A272" s="142" t="s">
        <v>12</v>
      </c>
      <c r="B272" s="154"/>
      <c r="C272" s="127">
        <f>+C270/B270-1</f>
        <v>-5.6074357549111498E-2</v>
      </c>
      <c r="D272" s="127">
        <f t="shared" ref="D272" si="843">+D270/C270-1</f>
        <v>-1.5399830460581909E-2</v>
      </c>
      <c r="E272" s="127">
        <f t="shared" ref="E272" si="844">+E270/D270-1</f>
        <v>5.676567656765652E-2</v>
      </c>
      <c r="F272" s="155">
        <f t="shared" ref="F272" si="845">+F270/E270-1</f>
        <v>0.11843141514814093</v>
      </c>
      <c r="G272" s="143"/>
      <c r="H272" s="145"/>
      <c r="I272" s="2"/>
      <c r="J272" s="142" t="s">
        <v>12</v>
      </c>
      <c r="K272" s="154"/>
      <c r="L272" s="127">
        <f>+L270/K270-1</f>
        <v>-2.2018442047474718E-2</v>
      </c>
      <c r="M272" s="127">
        <f t="shared" ref="M272" si="846">+M270/L270-1</f>
        <v>-3.5321366584720737E-2</v>
      </c>
      <c r="N272" s="127">
        <f t="shared" ref="N272" si="847">+N270/M270-1</f>
        <v>1.8687497174509238E-2</v>
      </c>
      <c r="O272" s="155">
        <f t="shared" ref="O272" si="848">+O270/N270-1</f>
        <v>9.6913356768308923E-2</v>
      </c>
      <c r="P272" s="144">
        <f t="shared" ref="P272" si="849">+P270/O270-1</f>
        <v>0.41050120410939051</v>
      </c>
      <c r="Q272" s="143"/>
      <c r="R272" s="161"/>
    </row>
    <row r="273" spans="1:18" ht="15.75" thickBot="1" x14ac:dyDescent="0.3"/>
    <row r="274" spans="1:18" ht="15.75" thickBot="1" x14ac:dyDescent="0.3">
      <c r="A274" s="276" t="s">
        <v>77</v>
      </c>
      <c r="B274" s="277"/>
      <c r="C274" s="277"/>
      <c r="D274" s="277"/>
      <c r="E274" s="277"/>
      <c r="F274" s="277"/>
      <c r="G274" s="277"/>
      <c r="H274" s="278"/>
      <c r="I274" s="2"/>
      <c r="J274" s="276" t="s">
        <v>78</v>
      </c>
      <c r="K274" s="277"/>
      <c r="L274" s="277"/>
      <c r="M274" s="277"/>
      <c r="N274" s="277"/>
      <c r="O274" s="277"/>
      <c r="P274" s="277"/>
      <c r="Q274" s="277"/>
      <c r="R274" s="278"/>
    </row>
    <row r="275" spans="1:18" ht="38.25" x14ac:dyDescent="0.25">
      <c r="A275" s="128"/>
      <c r="B275" s="146">
        <v>2016</v>
      </c>
      <c r="C275" s="124">
        <f>+B275+1</f>
        <v>2017</v>
      </c>
      <c r="D275" s="124">
        <f t="shared" ref="D275" si="850">+C275+1</f>
        <v>2018</v>
      </c>
      <c r="E275" s="124">
        <f t="shared" ref="E275" si="851">+D275+1</f>
        <v>2019</v>
      </c>
      <c r="F275" s="147">
        <f t="shared" ref="F275" si="852">+E275+1</f>
        <v>2020</v>
      </c>
      <c r="G275" s="129">
        <f t="shared" ref="G275" si="853">+F275+1</f>
        <v>2021</v>
      </c>
      <c r="H275" s="130" t="s">
        <v>16</v>
      </c>
      <c r="I275" s="2"/>
      <c r="J275" s="128"/>
      <c r="K275" s="146">
        <v>2016</v>
      </c>
      <c r="L275" s="124">
        <f>+K275+1</f>
        <v>2017</v>
      </c>
      <c r="M275" s="124">
        <f t="shared" ref="M275" si="854">+L275+1</f>
        <v>2018</v>
      </c>
      <c r="N275" s="124">
        <f t="shared" ref="N275" si="855">+M275+1</f>
        <v>2019</v>
      </c>
      <c r="O275" s="147">
        <f t="shared" ref="O275" si="856">+N275+1</f>
        <v>2020</v>
      </c>
      <c r="P275" s="129">
        <f t="shared" ref="P275" si="857">+O275+1</f>
        <v>2021</v>
      </c>
      <c r="Q275" s="162" t="s">
        <v>16</v>
      </c>
      <c r="R275" s="156" t="s">
        <v>21</v>
      </c>
    </row>
    <row r="276" spans="1:18" x14ac:dyDescent="0.25">
      <c r="A276" s="131" t="s">
        <v>10</v>
      </c>
      <c r="B276" s="148">
        <f>+'[1]6.EXPORTACION VARIETAL'!S317/1000</f>
        <v>0.88024000000000002</v>
      </c>
      <c r="C276" s="6">
        <f>+'[1]6.EXPORTACION VARIETAL'!S329/1000</f>
        <v>0.998</v>
      </c>
      <c r="D276" s="6">
        <f>+'[1]6.EXPORTACION VARIETAL'!S341/1000</f>
        <v>1.0369999999999999</v>
      </c>
      <c r="E276" s="6">
        <f>+'[1]6.EXPORTACION VARIETAL'!S353/1000</f>
        <v>0.79800000000000004</v>
      </c>
      <c r="F276" s="149">
        <f>+'[1]6.EXPORTACION VARIETAL'!S365/1000</f>
        <v>0.82299999999999995</v>
      </c>
      <c r="G276" s="132">
        <f>+'[1]6.EXPORTACION VARIETAL'!S377/1000</f>
        <v>0.69299999999999995</v>
      </c>
      <c r="H276" s="133">
        <f>+G276/F276-1</f>
        <v>-0.15795868772782506</v>
      </c>
      <c r="I276" s="2"/>
      <c r="J276" s="131" t="s">
        <v>10</v>
      </c>
      <c r="K276" s="148">
        <f>+SUM('[1]6.EXPORTACION VARIETAL'!S306:S317)/1000</f>
        <v>16.145</v>
      </c>
      <c r="L276" s="6">
        <f>+SUM(C276)+SUM(B277:B287)</f>
        <v>16.014680000000002</v>
      </c>
      <c r="M276" s="6">
        <f t="shared" ref="M276" si="858">+SUM(D276)+SUM(C277:C287)</f>
        <v>14.431000000000001</v>
      </c>
      <c r="N276" s="6">
        <f t="shared" ref="N276" si="859">+SUM(E276)+SUM(D277:D287)</f>
        <v>13.268999999999998</v>
      </c>
      <c r="O276" s="149">
        <f t="shared" ref="O276" si="860">+SUM(F276)+SUM(E277:E287)</f>
        <v>12.779</v>
      </c>
      <c r="P276" s="132">
        <f t="shared" ref="P276" si="861">+SUM(G276)+SUM(F277:F287)</f>
        <v>11.339</v>
      </c>
      <c r="Q276" s="163">
        <f>+P276/O276-1</f>
        <v>-0.11268487362078405</v>
      </c>
      <c r="R276" s="157">
        <f>+POWER(P276/K276,0.2)-1</f>
        <v>-6.8232965610670937E-2</v>
      </c>
    </row>
    <row r="277" spans="1:18" x14ac:dyDescent="0.25">
      <c r="A277" s="131" t="s">
        <v>11</v>
      </c>
      <c r="B277" s="148">
        <f>+'[1]6.EXPORTACION VARIETAL'!S318/1000</f>
        <v>1.1552100000000001</v>
      </c>
      <c r="C277" s="6">
        <f>+'[1]6.EXPORTACION VARIETAL'!S330/1000</f>
        <v>0.751</v>
      </c>
      <c r="D277" s="6">
        <f>+'[1]6.EXPORTACION VARIETAL'!S342/1000</f>
        <v>0.65500000000000003</v>
      </c>
      <c r="E277" s="6">
        <f>+'[1]6.EXPORTACION VARIETAL'!S354/1000</f>
        <v>1.0189999999999999</v>
      </c>
      <c r="F277" s="149">
        <f>+'[1]6.EXPORTACION VARIETAL'!S366/1000</f>
        <v>0.73</v>
      </c>
      <c r="G277" s="132">
        <f>+'[1]6.EXPORTACION VARIETAL'!S378/1000</f>
        <v>0.76500000000000001</v>
      </c>
      <c r="H277" s="133">
        <f t="shared" ref="H277:H279" si="862">+G277/F277-1</f>
        <v>4.7945205479452024E-2</v>
      </c>
      <c r="I277" s="2"/>
      <c r="J277" s="131" t="s">
        <v>11</v>
      </c>
      <c r="K277" s="148">
        <f>+SUM('[1]6.EXPORTACION VARIETAL'!S307:S318)/1000</f>
        <v>16.063209999999998</v>
      </c>
      <c r="L277" s="6">
        <f>+SUM(C276:C277)+SUM(B278:B287)</f>
        <v>15.610469999999999</v>
      </c>
      <c r="M277" s="6">
        <f t="shared" ref="M277" si="863">+SUM(D276:D277)+SUM(C278:C287)</f>
        <v>14.334999999999999</v>
      </c>
      <c r="N277" s="6">
        <f t="shared" ref="N277" si="864">+SUM(E276:E277)+SUM(D278:D287)</f>
        <v>13.632999999999999</v>
      </c>
      <c r="O277" s="149">
        <f t="shared" ref="O277" si="865">+SUM(F276:F277)+SUM(E278:E287)</f>
        <v>12.490000000000002</v>
      </c>
      <c r="P277" s="132">
        <f t="shared" ref="P277" si="866">+SUM(G276:G277)+SUM(F278:F287)</f>
        <v>11.374000000000001</v>
      </c>
      <c r="Q277" s="163">
        <f t="shared" ref="Q277:Q279" si="867">+P277/O277-1</f>
        <v>-8.9351481184948067E-2</v>
      </c>
      <c r="R277" s="157">
        <f t="shared" ref="R277:R279" si="868">+POWER(P277/K277,0.2)-1</f>
        <v>-6.6710935052977205E-2</v>
      </c>
    </row>
    <row r="278" spans="1:18" x14ac:dyDescent="0.25">
      <c r="A278" s="131" t="s">
        <v>0</v>
      </c>
      <c r="B278" s="148">
        <f>+'[1]6.EXPORTACION VARIETAL'!S319/1000</f>
        <v>1.5777699999999999</v>
      </c>
      <c r="C278" s="6">
        <f>+'[1]6.EXPORTACION VARIETAL'!S331/1000</f>
        <v>1.2589999999999999</v>
      </c>
      <c r="D278" s="6">
        <f>+'[1]6.EXPORTACION VARIETAL'!S343/1000</f>
        <v>1.3660000000000001</v>
      </c>
      <c r="E278" s="6">
        <f>+'[1]6.EXPORTACION VARIETAL'!S355/1000</f>
        <v>1.23</v>
      </c>
      <c r="F278" s="149">
        <f>+'[1]6.EXPORTACION VARIETAL'!S367/1000</f>
        <v>0.78900000000000003</v>
      </c>
      <c r="G278" s="132">
        <f>+'[1]6.EXPORTACION VARIETAL'!S379/1000</f>
        <v>1.08</v>
      </c>
      <c r="H278" s="133">
        <f t="shared" si="862"/>
        <v>0.36882129277566533</v>
      </c>
      <c r="I278" s="2"/>
      <c r="J278" s="131" t="s">
        <v>0</v>
      </c>
      <c r="K278" s="148">
        <f>+SUM('[1]6.EXPORTACION VARIETAL'!S308:S319)/1000</f>
        <v>16.477979999999999</v>
      </c>
      <c r="L278" s="6">
        <f>+SUM(C276:C278)+SUM(B279:B287)</f>
        <v>15.291699999999999</v>
      </c>
      <c r="M278" s="6">
        <f t="shared" ref="M278" si="869">+SUM(D276:D278)+SUM(C279:C287)</f>
        <v>14.442</v>
      </c>
      <c r="N278" s="6">
        <f t="shared" ref="N278" si="870">+SUM(E276:E278)+SUM(D279:D287)</f>
        <v>13.497</v>
      </c>
      <c r="O278" s="149">
        <f t="shared" ref="O278" si="871">+SUM(F276:F278)+SUM(E279:E287)</f>
        <v>12.049000000000001</v>
      </c>
      <c r="P278" s="132">
        <f t="shared" ref="P278" si="872">+SUM(G276:G278)+SUM(F279:F287)</f>
        <v>11.664999999999999</v>
      </c>
      <c r="Q278" s="163">
        <f t="shared" si="867"/>
        <v>-3.1869864719063945E-2</v>
      </c>
      <c r="R278" s="157">
        <f t="shared" si="868"/>
        <v>-6.6753963082976209E-2</v>
      </c>
    </row>
    <row r="279" spans="1:18" x14ac:dyDescent="0.25">
      <c r="A279" s="131" t="s">
        <v>1</v>
      </c>
      <c r="B279" s="148">
        <f>+'[1]6.EXPORTACION VARIETAL'!S320/1000</f>
        <v>1.9185999999999999</v>
      </c>
      <c r="C279" s="6">
        <f>+'[1]6.EXPORTACION VARIETAL'!S332/1000</f>
        <v>1.2549999999999999</v>
      </c>
      <c r="D279" s="6">
        <f>+'[1]6.EXPORTACION VARIETAL'!S344/1000</f>
        <v>1.0089999999999999</v>
      </c>
      <c r="E279" s="6">
        <f>+'[1]6.EXPORTACION VARIETAL'!S356/1000</f>
        <v>0.93300000000000005</v>
      </c>
      <c r="F279" s="149">
        <f>+'[1]6.EXPORTACION VARIETAL'!S368/1000</f>
        <v>1.1890000000000001</v>
      </c>
      <c r="G279" s="132">
        <f>+'[1]6.EXPORTACION VARIETAL'!S380/1000</f>
        <v>0.77700000000000002</v>
      </c>
      <c r="H279" s="133">
        <f t="shared" si="862"/>
        <v>-0.34650967199327165</v>
      </c>
      <c r="I279" s="2"/>
      <c r="J279" s="131" t="s">
        <v>1</v>
      </c>
      <c r="K279" s="148">
        <f>+SUM('[1]6.EXPORTACION VARIETAL'!S309:S320)/1000</f>
        <v>16.765579999999996</v>
      </c>
      <c r="L279" s="6">
        <f>+SUM(C276:C279)+SUM(B280:B287)</f>
        <v>14.6281</v>
      </c>
      <c r="M279" s="6">
        <f t="shared" ref="M279" si="873">+SUM(D276:D279)+SUM(C280:C287)</f>
        <v>14.196</v>
      </c>
      <c r="N279" s="6">
        <f t="shared" ref="N279" si="874">+SUM(E276:E279)+SUM(D280:D287)</f>
        <v>13.420999999999999</v>
      </c>
      <c r="O279" s="149">
        <f t="shared" ref="O279" si="875">+SUM(F276:F279)+SUM(E280:E287)</f>
        <v>12.305000000000001</v>
      </c>
      <c r="P279" s="132">
        <f t="shared" ref="P279" si="876">+SUM(G276:G279)+SUM(F280:F287)</f>
        <v>11.253</v>
      </c>
      <c r="Q279" s="163">
        <f t="shared" si="867"/>
        <v>-8.5493701747257345E-2</v>
      </c>
      <c r="R279" s="157">
        <f t="shared" si="868"/>
        <v>-7.6642359244350478E-2</v>
      </c>
    </row>
    <row r="280" spans="1:18" x14ac:dyDescent="0.25">
      <c r="A280" s="131" t="s">
        <v>2</v>
      </c>
      <c r="B280" s="148">
        <f>+'[1]6.EXPORTACION VARIETAL'!S321/1000</f>
        <v>1.1703399999999999</v>
      </c>
      <c r="C280" s="6">
        <f>+'[1]6.EXPORTACION VARIETAL'!S333/1000</f>
        <v>1.147</v>
      </c>
      <c r="D280" s="6">
        <f>+'[1]6.EXPORTACION VARIETAL'!S345/1000</f>
        <v>0.91400000000000003</v>
      </c>
      <c r="E280" s="6">
        <f>+'[1]6.EXPORTACION VARIETAL'!S357/1000</f>
        <v>1.0109999999999999</v>
      </c>
      <c r="F280" s="149">
        <f>+'[1]6.EXPORTACION VARIETAL'!S369/1000</f>
        <v>0.86899999999999999</v>
      </c>
      <c r="G280" s="132">
        <f>+'[1]6.EXPORTACION VARIETAL'!S381/1000</f>
        <v>0.85199999999999998</v>
      </c>
      <c r="H280" s="133">
        <f t="shared" ref="H280:H281" si="877">+G280/F280-1</f>
        <v>-1.9562715765247374E-2</v>
      </c>
      <c r="I280" s="2"/>
      <c r="J280" s="131" t="s">
        <v>2</v>
      </c>
      <c r="K280" s="148">
        <f>+SUM('[1]6.EXPORTACION VARIETAL'!S310:S321)/1000</f>
        <v>16.505644824199997</v>
      </c>
      <c r="L280" s="6">
        <f>+SUM(C276:C280)+SUM(B281:B287)</f>
        <v>14.604760000000001</v>
      </c>
      <c r="M280" s="6">
        <f t="shared" ref="M280" si="878">+SUM(D276:D280)+SUM(C281:C287)</f>
        <v>13.962999999999999</v>
      </c>
      <c r="N280" s="6">
        <f t="shared" ref="N280" si="879">+SUM(E276:E280)+SUM(D281:D287)</f>
        <v>13.517999999999999</v>
      </c>
      <c r="O280" s="149">
        <f t="shared" ref="O280" si="880">+SUM(F276:F280)+SUM(E281:E287)</f>
        <v>12.163</v>
      </c>
      <c r="P280" s="132">
        <f t="shared" ref="P280:P281" si="881">+SUM(G277:G280)+SUM(F281:F288)</f>
        <v>22.011999999999997</v>
      </c>
      <c r="Q280" s="163">
        <f t="shared" ref="Q280:Q281" si="882">+P280/O280-1</f>
        <v>0.80975088382800275</v>
      </c>
      <c r="R280" s="157">
        <f t="shared" ref="R280:R281" si="883">+POWER(P280/K280,0.2)-1</f>
        <v>5.926690017562608E-2</v>
      </c>
    </row>
    <row r="281" spans="1:18" x14ac:dyDescent="0.25">
      <c r="A281" s="131" t="s">
        <v>3</v>
      </c>
      <c r="B281" s="148">
        <f>+'[1]6.EXPORTACION VARIETAL'!S322/1000</f>
        <v>1.1816</v>
      </c>
      <c r="C281" s="6">
        <f>+'[1]6.EXPORTACION VARIETAL'!S334/1000</f>
        <v>1.157</v>
      </c>
      <c r="D281" s="6">
        <f>+'[1]6.EXPORTACION VARIETAL'!S346/1000</f>
        <v>1.252</v>
      </c>
      <c r="E281" s="6">
        <f>+'[1]6.EXPORTACION VARIETAL'!S358/1000</f>
        <v>0.91800000000000004</v>
      </c>
      <c r="F281" s="149">
        <f>+'[1]6.EXPORTACION VARIETAL'!S370/1000</f>
        <v>0.745</v>
      </c>
      <c r="G281" s="132">
        <f>+'[1]6.EXPORTACION VARIETAL'!S382/1000</f>
        <v>1.3080000000000001</v>
      </c>
      <c r="H281" s="133">
        <f t="shared" si="877"/>
        <v>0.75570469798657736</v>
      </c>
      <c r="I281" s="2"/>
      <c r="J281" s="131" t="s">
        <v>3</v>
      </c>
      <c r="K281" s="148">
        <f>+SUM('[1]6.EXPORTACION VARIETAL'!S311:S322)/1000</f>
        <v>16.1634148242</v>
      </c>
      <c r="L281" s="6">
        <f>+SUM(C276:C281)+SUM(B282:B287)</f>
        <v>14.580159999999999</v>
      </c>
      <c r="M281" s="6">
        <f t="shared" ref="M281" si="884">+SUM(D276:D281)+SUM(C282:C287)</f>
        <v>14.058</v>
      </c>
      <c r="N281" s="6">
        <f t="shared" ref="N281" si="885">+SUM(E276:E281)+SUM(D282:D287)</f>
        <v>13.184000000000001</v>
      </c>
      <c r="O281" s="149">
        <f t="shared" ref="O281" si="886">+SUM(F276:F281)+SUM(E282:E287)</f>
        <v>11.990000000000002</v>
      </c>
      <c r="P281" s="132">
        <f t="shared" si="881"/>
        <v>21.826075227974176</v>
      </c>
      <c r="Q281" s="163">
        <f t="shared" si="882"/>
        <v>0.8203565661362946</v>
      </c>
      <c r="R281" s="157">
        <f t="shared" si="883"/>
        <v>6.1911944342215364E-2</v>
      </c>
    </row>
    <row r="282" spans="1:18" x14ac:dyDescent="0.25">
      <c r="A282" s="131" t="s">
        <v>4</v>
      </c>
      <c r="B282" s="148">
        <f>+'[1]6.EXPORTACION VARIETAL'!S323/1000</f>
        <v>1.1188399999999998</v>
      </c>
      <c r="C282" s="6">
        <f>+'[1]6.EXPORTACION VARIETAL'!S335/1000</f>
        <v>1.3089999999999999</v>
      </c>
      <c r="D282" s="6">
        <f>+'[1]6.EXPORTACION VARIETAL'!S347/1000</f>
        <v>1.266</v>
      </c>
      <c r="E282" s="6">
        <f>+'[1]6.EXPORTACION VARIETAL'!S359/1000</f>
        <v>1.46</v>
      </c>
      <c r="F282" s="149">
        <f>+'[1]6.EXPORTACION VARIETAL'!S371/1000</f>
        <v>0.91</v>
      </c>
      <c r="G282" s="132"/>
      <c r="H282" s="134"/>
      <c r="I282" s="2"/>
      <c r="J282" s="131" t="s">
        <v>4</v>
      </c>
      <c r="K282" s="148">
        <f>+SUM('[1]6.EXPORTACION VARIETAL'!S312:S323)/1000</f>
        <v>15.9487148242</v>
      </c>
      <c r="L282" s="6">
        <f>+SUM(C276:C282)+SUM(B283:B287)</f>
        <v>14.770320000000002</v>
      </c>
      <c r="M282" s="6">
        <f t="shared" ref="M282" si="887">+SUM(D276:D282)+SUM(C283:C287)</f>
        <v>14.015000000000001</v>
      </c>
      <c r="N282" s="6">
        <f t="shared" ref="N282" si="888">+SUM(E276:E282)+SUM(D283:D287)</f>
        <v>13.378</v>
      </c>
      <c r="O282" s="149">
        <f t="shared" ref="O282" si="889">+SUM(F276:F282)+SUM(E283:E287)</f>
        <v>11.440000000000001</v>
      </c>
      <c r="P282" s="132"/>
      <c r="Q282" s="164"/>
      <c r="R282" s="158"/>
    </row>
    <row r="283" spans="1:18" x14ac:dyDescent="0.25">
      <c r="A283" s="131" t="s">
        <v>5</v>
      </c>
      <c r="B283" s="148">
        <f>+'[1]6.EXPORTACION VARIETAL'!S324/1000</f>
        <v>1.77491</v>
      </c>
      <c r="C283" s="6">
        <f>+'[1]6.EXPORTACION VARIETAL'!S336/1000</f>
        <v>1.6060000000000001</v>
      </c>
      <c r="D283" s="6">
        <f>+'[1]6.EXPORTACION VARIETAL'!S348/1000</f>
        <v>1.6830000000000001</v>
      </c>
      <c r="E283" s="6">
        <f>+'[1]6.EXPORTACION VARIETAL'!S360/1000</f>
        <v>1.415</v>
      </c>
      <c r="F283" s="149">
        <f>+'[1]6.EXPORTACION VARIETAL'!S372/1000</f>
        <v>1.1830000000000001</v>
      </c>
      <c r="G283" s="132"/>
      <c r="H283" s="134"/>
      <c r="I283" s="2"/>
      <c r="J283" s="131" t="s">
        <v>5</v>
      </c>
      <c r="K283" s="148">
        <f>+SUM('[1]6.EXPORTACION VARIETAL'!S313:S324)/1000</f>
        <v>16.234004824199999</v>
      </c>
      <c r="L283" s="6">
        <f>+SUM(C276:C283)+SUM(B284:B287)</f>
        <v>14.601410000000001</v>
      </c>
      <c r="M283" s="6">
        <f t="shared" ref="M283" si="890">+SUM(D276:D283)+SUM(C284:C287)</f>
        <v>14.092000000000001</v>
      </c>
      <c r="N283" s="6">
        <f t="shared" ref="N283" si="891">+SUM(E276:E283)+SUM(D284:D287)</f>
        <v>13.11</v>
      </c>
      <c r="O283" s="149">
        <f t="shared" ref="O283" si="892">+SUM(F276:F283)+SUM(E284:E287)</f>
        <v>11.208</v>
      </c>
      <c r="P283" s="132"/>
      <c r="Q283" s="164"/>
      <c r="R283" s="158"/>
    </row>
    <row r="284" spans="1:18" x14ac:dyDescent="0.25">
      <c r="A284" s="131" t="s">
        <v>6</v>
      </c>
      <c r="B284" s="148">
        <f>+'[1]6.EXPORTACION VARIETAL'!S325/1000</f>
        <v>1.3534900000000001</v>
      </c>
      <c r="C284" s="6">
        <f>+'[1]6.EXPORTACION VARIETAL'!S337/1000</f>
        <v>1.214</v>
      </c>
      <c r="D284" s="6">
        <f>+'[1]6.EXPORTACION VARIETAL'!S349/1000</f>
        <v>0.86299999999999999</v>
      </c>
      <c r="E284" s="6">
        <f>+'[1]6.EXPORTACION VARIETAL'!S361/1000</f>
        <v>0.95299999999999996</v>
      </c>
      <c r="F284" s="149">
        <f>+'[1]6.EXPORTACION VARIETAL'!S373/1000</f>
        <v>1.2270000000000001</v>
      </c>
      <c r="G284" s="132"/>
      <c r="H284" s="134"/>
      <c r="I284" s="2"/>
      <c r="J284" s="131" t="s">
        <v>6</v>
      </c>
      <c r="K284" s="148">
        <f>+SUM('[1]6.EXPORTACION VARIETAL'!S314:S325)/1000</f>
        <v>15.9810448242</v>
      </c>
      <c r="L284" s="6">
        <f>+SUM(C276:C284)+SUM(B285:B287)</f>
        <v>14.461920000000001</v>
      </c>
      <c r="M284" s="6">
        <f t="shared" ref="M284" si="893">+SUM(D276:D284)+SUM(C285:C287)</f>
        <v>13.741</v>
      </c>
      <c r="N284" s="6">
        <f t="shared" ref="N284" si="894">+SUM(E276:E284)+SUM(D285:D287)</f>
        <v>13.2</v>
      </c>
      <c r="O284" s="149">
        <f t="shared" ref="O284" si="895">+SUM(F276:F284)+SUM(E285:E287)</f>
        <v>11.481999999999999</v>
      </c>
      <c r="P284" s="132"/>
      <c r="Q284" s="164"/>
      <c r="R284" s="158"/>
    </row>
    <row r="285" spans="1:18" x14ac:dyDescent="0.25">
      <c r="A285" s="131" t="s">
        <v>7</v>
      </c>
      <c r="B285" s="148">
        <f>+'[1]6.EXPORTACION VARIETAL'!S326/1000</f>
        <v>1.25892</v>
      </c>
      <c r="C285" s="6">
        <f>+'[1]6.EXPORTACION VARIETAL'!S338/1000</f>
        <v>1.3080000000000001</v>
      </c>
      <c r="D285" s="6">
        <f>+'[1]6.EXPORTACION VARIETAL'!S350/1000</f>
        <v>1.222</v>
      </c>
      <c r="E285" s="6">
        <f>+'[1]6.EXPORTACION VARIETAL'!S362/1000</f>
        <v>1.069</v>
      </c>
      <c r="F285" s="149">
        <f>+'[1]6.EXPORTACION VARIETAL'!S374/1000</f>
        <v>0.98799999999999999</v>
      </c>
      <c r="G285" s="132"/>
      <c r="H285" s="134"/>
      <c r="I285" s="2"/>
      <c r="J285" s="131" t="s">
        <v>7</v>
      </c>
      <c r="K285" s="148">
        <f>+SUM('[1]6.EXPORTACION VARIETAL'!S315:S326)/1000</f>
        <v>15.609804824200001</v>
      </c>
      <c r="L285" s="6">
        <f>+SUM(C276:C285)+SUM(B286:B287)</f>
        <v>14.511000000000001</v>
      </c>
      <c r="M285" s="6">
        <f t="shared" ref="M285" si="896">+SUM(D276:D285)+SUM(C286:C287)</f>
        <v>13.654999999999999</v>
      </c>
      <c r="N285" s="6">
        <f t="shared" ref="N285" si="897">+SUM(E276:E285)+SUM(D286:D287)</f>
        <v>13.046999999999997</v>
      </c>
      <c r="O285" s="149">
        <f t="shared" ref="O285" si="898">+SUM(F276:F285)+SUM(E286:E287)</f>
        <v>11.401</v>
      </c>
      <c r="P285" s="132"/>
      <c r="Q285" s="164"/>
      <c r="R285" s="158"/>
    </row>
    <row r="286" spans="1:18" x14ac:dyDescent="0.25">
      <c r="A286" s="131" t="s">
        <v>8</v>
      </c>
      <c r="B286" s="148">
        <f>+'[1]6.EXPORTACION VARIETAL'!S327/1000</f>
        <v>1.2</v>
      </c>
      <c r="C286" s="6">
        <f>+'[1]6.EXPORTACION VARIETAL'!S339/1000</f>
        <v>1.266</v>
      </c>
      <c r="D286" s="6">
        <f>+'[1]6.EXPORTACION VARIETAL'!S351/1000</f>
        <v>1.1160000000000001</v>
      </c>
      <c r="E286" s="6">
        <f>+'[1]6.EXPORTACION VARIETAL'!S363/1000</f>
        <v>1.08</v>
      </c>
      <c r="F286" s="149">
        <f>+'[1]6.EXPORTACION VARIETAL'!S375/1000</f>
        <v>0.97899999999999998</v>
      </c>
      <c r="G286" s="132"/>
      <c r="H286" s="134"/>
      <c r="I286" s="2"/>
      <c r="J286" s="131" t="s">
        <v>8</v>
      </c>
      <c r="K286" s="148">
        <f>+SUM('[1]6.EXPORTACION VARIETAL'!S316:S327)/1000</f>
        <v>15.657204824200001</v>
      </c>
      <c r="L286" s="6">
        <f>+SUM(C276:C286)+SUM(B287)</f>
        <v>14.577000000000002</v>
      </c>
      <c r="M286" s="6">
        <f t="shared" ref="M286" si="899">+SUM(D276:D286)+SUM(C287)</f>
        <v>13.504999999999999</v>
      </c>
      <c r="N286" s="6">
        <f t="shared" ref="N286" si="900">+SUM(E276:E286)+SUM(D287)</f>
        <v>13.010999999999997</v>
      </c>
      <c r="O286" s="149">
        <f t="shared" ref="O286" si="901">+SUM(F276:F286)+SUM(E287)</f>
        <v>11.299999999999999</v>
      </c>
      <c r="P286" s="132"/>
      <c r="Q286" s="164"/>
      <c r="R286" s="158"/>
    </row>
    <row r="287" spans="1:18" x14ac:dyDescent="0.25">
      <c r="A287" s="131" t="s">
        <v>9</v>
      </c>
      <c r="B287" s="148">
        <f>+'[1]6.EXPORTACION VARIETAL'!S328/1000</f>
        <v>1.3069999999999999</v>
      </c>
      <c r="C287" s="6">
        <f>+'[1]6.EXPORTACION VARIETAL'!S340/1000</f>
        <v>1.1220000000000001</v>
      </c>
      <c r="D287" s="6">
        <f>+'[1]6.EXPORTACION VARIETAL'!S352/1000</f>
        <v>1.125</v>
      </c>
      <c r="E287" s="6">
        <f>+'[1]6.EXPORTACION VARIETAL'!S364/1000</f>
        <v>0.86799999999999999</v>
      </c>
      <c r="F287" s="149">
        <f>+'[1]6.EXPORTACION VARIETAL'!S376/1000</f>
        <v>1.0369999999999999</v>
      </c>
      <c r="G287" s="132"/>
      <c r="H287" s="134"/>
      <c r="I287" s="2"/>
      <c r="J287" s="131" t="s">
        <v>9</v>
      </c>
      <c r="K287" s="148">
        <f>+SUM('[1]6.EXPORTACION VARIETAL'!S317:S328)/1000</f>
        <v>15.89692</v>
      </c>
      <c r="L287" s="6">
        <f>+SUM(C276:C287)</f>
        <v>14.392000000000001</v>
      </c>
      <c r="M287" s="6">
        <f t="shared" ref="M287" si="902">+SUM(D276:D287)</f>
        <v>13.507999999999999</v>
      </c>
      <c r="N287" s="6">
        <f t="shared" ref="N287" si="903">+SUM(E276:E287)</f>
        <v>12.753999999999998</v>
      </c>
      <c r="O287" s="149">
        <f t="shared" ref="O287" si="904">+SUM(F276:F287)</f>
        <v>11.468999999999998</v>
      </c>
      <c r="P287" s="132"/>
      <c r="Q287" s="164"/>
      <c r="R287" s="158"/>
    </row>
    <row r="288" spans="1:18" ht="25.5" x14ac:dyDescent="0.25">
      <c r="A288" s="135" t="s">
        <v>13</v>
      </c>
      <c r="B288" s="150">
        <f>SUM(B276:B287)</f>
        <v>15.89692</v>
      </c>
      <c r="C288" s="125">
        <f t="shared" ref="C288:F288" si="905">SUM(C276:C287)</f>
        <v>14.392000000000001</v>
      </c>
      <c r="D288" s="125">
        <f t="shared" si="905"/>
        <v>13.507999999999999</v>
      </c>
      <c r="E288" s="125">
        <f t="shared" si="905"/>
        <v>12.753999999999998</v>
      </c>
      <c r="F288" s="151">
        <f t="shared" si="905"/>
        <v>11.468999999999998</v>
      </c>
      <c r="G288" s="136"/>
      <c r="H288" s="137"/>
      <c r="I288" s="3"/>
      <c r="J288" s="135" t="s">
        <v>14</v>
      </c>
      <c r="K288" s="150">
        <f t="shared" ref="K288" si="906">+AVERAGE(K276:K287)</f>
        <v>16.120710314116668</v>
      </c>
      <c r="L288" s="125">
        <f>+AVERAGE(L276:L287)</f>
        <v>14.836959999999999</v>
      </c>
      <c r="M288" s="125">
        <f t="shared" ref="M288:P288" si="907">+AVERAGE(M276:M287)</f>
        <v>13.995083333333332</v>
      </c>
      <c r="N288" s="125">
        <f t="shared" si="907"/>
        <v>13.251833333333332</v>
      </c>
      <c r="O288" s="151">
        <f t="shared" si="907"/>
        <v>11.839666666666666</v>
      </c>
      <c r="P288" s="136">
        <f t="shared" si="907"/>
        <v>14.911512537995696</v>
      </c>
      <c r="Q288" s="166">
        <f t="shared" ref="Q288" si="908">+P288/O288-1</f>
        <v>0.25945374627627715</v>
      </c>
      <c r="R288" s="243">
        <f t="shared" ref="R288" si="909">+POWER(P288/K288,0.2)-1</f>
        <v>-1.5473285737863995E-2</v>
      </c>
    </row>
    <row r="289" spans="1:18" ht="25.5" x14ac:dyDescent="0.25">
      <c r="A289" s="138" t="s">
        <v>15</v>
      </c>
      <c r="B289" s="152">
        <f>+B288/B$324</f>
        <v>2.1069128812917531E-2</v>
      </c>
      <c r="C289" s="126">
        <f t="shared" ref="C289" si="910">+C288/C$324</f>
        <v>1.9473964802892409E-2</v>
      </c>
      <c r="D289" s="126">
        <f t="shared" ref="D289" si="911">+D288/D$324</f>
        <v>1.8318117958481827E-2</v>
      </c>
      <c r="E289" s="126">
        <f t="shared" ref="E289" si="912">+E288/E$324</f>
        <v>1.7648418159854202E-2</v>
      </c>
      <c r="F289" s="153">
        <f t="shared" ref="F289" si="913">+F288/F$324</f>
        <v>1.607522797417647E-2</v>
      </c>
      <c r="G289" s="140"/>
      <c r="H289" s="141"/>
      <c r="I289" s="3"/>
      <c r="J289" s="138" t="s">
        <v>15</v>
      </c>
      <c r="K289" s="152">
        <f>+K288/K$324</f>
        <v>2.1882601827681251E-2</v>
      </c>
      <c r="L289" s="126">
        <f t="shared" ref="L289" si="914">+L288/L$324</f>
        <v>1.9907656264238217E-2</v>
      </c>
      <c r="M289" s="126">
        <f t="shared" ref="M289" si="915">+M288/M$324</f>
        <v>1.8917430200572679E-2</v>
      </c>
      <c r="N289" s="126">
        <f t="shared" ref="N289" si="916">+N288/N$324</f>
        <v>1.7975855097122878E-2</v>
      </c>
      <c r="O289" s="153">
        <f t="shared" ref="O289" si="917">+O288/O$324</f>
        <v>1.6700368868968352E-2</v>
      </c>
      <c r="P289" s="139">
        <f t="shared" ref="P289" si="918">+P288/P$324</f>
        <v>1.5686448584743388E-2</v>
      </c>
      <c r="Q289" s="165"/>
      <c r="R289" s="160"/>
    </row>
    <row r="290" spans="1:18" ht="26.25" thickBot="1" x14ac:dyDescent="0.3">
      <c r="A290" s="142" t="s">
        <v>12</v>
      </c>
      <c r="B290" s="154"/>
      <c r="C290" s="127">
        <f>+C288/B288-1</f>
        <v>-9.4667394690292062E-2</v>
      </c>
      <c r="D290" s="127">
        <f t="shared" ref="D290" si="919">+D288/C288-1</f>
        <v>-6.1423012784880604E-2</v>
      </c>
      <c r="E290" s="127">
        <f t="shared" ref="E290" si="920">+E288/D288-1</f>
        <v>-5.5818774059816501E-2</v>
      </c>
      <c r="F290" s="155">
        <f t="shared" ref="F290" si="921">+F288/E288-1</f>
        <v>-0.10075270503371492</v>
      </c>
      <c r="G290" s="143"/>
      <c r="H290" s="145"/>
      <c r="I290" s="2"/>
      <c r="J290" s="142" t="s">
        <v>12</v>
      </c>
      <c r="K290" s="154"/>
      <c r="L290" s="127">
        <f>+L288/K288-1</f>
        <v>-7.9633607273031037E-2</v>
      </c>
      <c r="M290" s="127">
        <f t="shared" ref="M290" si="922">+M288/L288-1</f>
        <v>-5.6741857271750296E-2</v>
      </c>
      <c r="N290" s="127">
        <f t="shared" ref="N290" si="923">+N288/M288-1</f>
        <v>-5.3107936715870441E-2</v>
      </c>
      <c r="O290" s="155">
        <f t="shared" ref="O290" si="924">+O288/N288-1</f>
        <v>-0.1065638716655557</v>
      </c>
      <c r="P290" s="144">
        <f t="shared" ref="P290" si="925">+P288/O288-1</f>
        <v>0.25945374627627715</v>
      </c>
      <c r="Q290" s="143"/>
      <c r="R290" s="161"/>
    </row>
    <row r="291" spans="1:18" ht="15.75" thickBo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</row>
    <row r="292" spans="1:18" ht="15.75" thickBot="1" x14ac:dyDescent="0.3">
      <c r="A292" s="276" t="s">
        <v>79</v>
      </c>
      <c r="B292" s="277"/>
      <c r="C292" s="277"/>
      <c r="D292" s="277"/>
      <c r="E292" s="277"/>
      <c r="F292" s="277"/>
      <c r="G292" s="277"/>
      <c r="H292" s="278"/>
      <c r="I292" s="2"/>
      <c r="J292" s="276" t="s">
        <v>100</v>
      </c>
      <c r="K292" s="277"/>
      <c r="L292" s="277"/>
      <c r="M292" s="277"/>
      <c r="N292" s="277"/>
      <c r="O292" s="277"/>
      <c r="P292" s="277"/>
      <c r="Q292" s="277"/>
      <c r="R292" s="278"/>
    </row>
    <row r="293" spans="1:18" ht="38.25" x14ac:dyDescent="0.25">
      <c r="A293" s="128"/>
      <c r="B293" s="146">
        <v>2016</v>
      </c>
      <c r="C293" s="124">
        <f>+B293+1</f>
        <v>2017</v>
      </c>
      <c r="D293" s="124">
        <f t="shared" ref="D293" si="926">+C293+1</f>
        <v>2018</v>
      </c>
      <c r="E293" s="124">
        <f t="shared" ref="E293" si="927">+D293+1</f>
        <v>2019</v>
      </c>
      <c r="F293" s="147">
        <f t="shared" ref="F293" si="928">+E293+1</f>
        <v>2020</v>
      </c>
      <c r="G293" s="129">
        <f t="shared" ref="G293" si="929">+F293+1</f>
        <v>2021</v>
      </c>
      <c r="H293" s="130" t="s">
        <v>16</v>
      </c>
      <c r="I293" s="2"/>
      <c r="J293" s="128"/>
      <c r="K293" s="146">
        <v>2016</v>
      </c>
      <c r="L293" s="124">
        <f>+K293+1</f>
        <v>2017</v>
      </c>
      <c r="M293" s="124">
        <f t="shared" ref="M293" si="930">+L293+1</f>
        <v>2018</v>
      </c>
      <c r="N293" s="124">
        <f t="shared" ref="N293" si="931">+M293+1</f>
        <v>2019</v>
      </c>
      <c r="O293" s="147">
        <f t="shared" ref="O293" si="932">+N293+1</f>
        <v>2020</v>
      </c>
      <c r="P293" s="129">
        <f t="shared" ref="P293" si="933">+O293+1</f>
        <v>2021</v>
      </c>
      <c r="Q293" s="162" t="s">
        <v>16</v>
      </c>
      <c r="R293" s="156" t="s">
        <v>21</v>
      </c>
    </row>
    <row r="294" spans="1:18" x14ac:dyDescent="0.25">
      <c r="A294" s="131" t="s">
        <v>10</v>
      </c>
      <c r="B294" s="148">
        <f>+'[1]6.EXPORTACION VARIETAL'!T317/1000</f>
        <v>7.1762400000000053</v>
      </c>
      <c r="C294" s="6">
        <f>+'[1]6.EXPORTACION VARIETAL'!T329/1000</f>
        <v>8.9169999999999998</v>
      </c>
      <c r="D294" s="6">
        <f>+'[1]6.EXPORTACION VARIETAL'!T341/1000</f>
        <v>8.0609999999999999</v>
      </c>
      <c r="E294" s="6">
        <f>+'[1]6.EXPORTACION VARIETAL'!T353/1000</f>
        <v>9.0030000000000001</v>
      </c>
      <c r="F294" s="149">
        <f>+'[1]6.EXPORTACION VARIETAL'!T365/1000</f>
        <v>8.6620000000000008</v>
      </c>
      <c r="G294" s="132">
        <f>+'[1]6.EXPORTACION VARIETAL'!T377/1000</f>
        <v>6.476</v>
      </c>
      <c r="H294" s="133">
        <f>+G294/F294-1</f>
        <v>-0.25236665897021482</v>
      </c>
      <c r="I294" s="2"/>
      <c r="J294" s="131" t="s">
        <v>10</v>
      </c>
      <c r="K294" s="148">
        <f>+SUM('[1]6.EXPORTACION VARIETAL'!T306:T317)/1000</f>
        <v>119.08286000000003</v>
      </c>
      <c r="L294" s="6">
        <f>+SUM(C294)+SUM(B295:B305)</f>
        <v>115.82024000000001</v>
      </c>
      <c r="M294" s="6">
        <f t="shared" ref="M294" si="934">+SUM(D294)+SUM(C295:C305)</f>
        <v>107.46799999999999</v>
      </c>
      <c r="N294" s="6">
        <f t="shared" ref="N294" si="935">+SUM(E294)+SUM(D295:D305)</f>
        <v>107.75699999999999</v>
      </c>
      <c r="O294" s="149">
        <f t="shared" ref="O294" si="936">+SUM(F294)+SUM(E295:E305)</f>
        <v>103.99900000000001</v>
      </c>
      <c r="P294" s="132">
        <f t="shared" ref="P294" si="937">+SUM(G294)+SUM(F295:F305)</f>
        <v>101.23399999999999</v>
      </c>
      <c r="Q294" s="163">
        <f>+P294/O294-1</f>
        <v>-2.6586794103789613E-2</v>
      </c>
      <c r="R294" s="157">
        <f>+POWER(P294/K294,0.2)-1</f>
        <v>-3.1955263038020876E-2</v>
      </c>
    </row>
    <row r="295" spans="1:18" x14ac:dyDescent="0.25">
      <c r="A295" s="131" t="s">
        <v>11</v>
      </c>
      <c r="B295" s="148">
        <f>+'[1]6.EXPORTACION VARIETAL'!T318/1000</f>
        <v>8.85107</v>
      </c>
      <c r="C295" s="6">
        <f>+'[1]6.EXPORTACION VARIETAL'!T330/1000</f>
        <v>7.0869999999999997</v>
      </c>
      <c r="D295" s="6">
        <f>+'[1]6.EXPORTACION VARIETAL'!T342/1000</f>
        <v>8.0530000000000008</v>
      </c>
      <c r="E295" s="6">
        <f>+'[1]6.EXPORTACION VARIETAL'!T354/1000</f>
        <v>7.1559999999999997</v>
      </c>
      <c r="F295" s="149">
        <f>+'[1]6.EXPORTACION VARIETAL'!T366/1000</f>
        <v>7.9109999999999996</v>
      </c>
      <c r="G295" s="132">
        <f>+'[1]6.EXPORTACION VARIETAL'!T378/1000</f>
        <v>7.9649999999999999</v>
      </c>
      <c r="H295" s="133">
        <f t="shared" ref="H295:H297" si="938">+G295/F295-1</f>
        <v>6.8259385665530026E-3</v>
      </c>
      <c r="I295" s="2"/>
      <c r="J295" s="131" t="s">
        <v>11</v>
      </c>
      <c r="K295" s="148">
        <f>+SUM('[1]6.EXPORTACION VARIETAL'!T307:T318)/1000</f>
        <v>118.81592999999999</v>
      </c>
      <c r="L295" s="6">
        <f>+SUM(C294:C295)+SUM(B296:B305)</f>
        <v>114.05617000000001</v>
      </c>
      <c r="M295" s="6">
        <f t="shared" ref="M295" si="939">+SUM(D294:D295)+SUM(C296:C305)</f>
        <v>108.43399999999998</v>
      </c>
      <c r="N295" s="6">
        <f t="shared" ref="N295" si="940">+SUM(E294:E295)+SUM(D296:D305)</f>
        <v>106.85999999999999</v>
      </c>
      <c r="O295" s="149">
        <f t="shared" ref="O295" si="941">+SUM(F294:F295)+SUM(E296:E305)</f>
        <v>104.75399999999999</v>
      </c>
      <c r="P295" s="132">
        <f t="shared" ref="P295" si="942">+SUM(G294:G295)+SUM(F296:F305)</f>
        <v>101.288</v>
      </c>
      <c r="Q295" s="163">
        <f t="shared" ref="Q295:Q297" si="943">+P295/O295-1</f>
        <v>-3.3087042022261648E-2</v>
      </c>
      <c r="R295" s="157">
        <f t="shared" ref="R295:R297" si="944">+POWER(P295/K295,0.2)-1</f>
        <v>-3.1417395815567906E-2</v>
      </c>
    </row>
    <row r="296" spans="1:18" x14ac:dyDescent="0.25">
      <c r="A296" s="131" t="s">
        <v>0</v>
      </c>
      <c r="B296" s="148">
        <f>+'[1]6.EXPORTACION VARIETAL'!T319/1000</f>
        <v>10.059829999999994</v>
      </c>
      <c r="C296" s="6">
        <f>+'[1]6.EXPORTACION VARIETAL'!T331/1000</f>
        <v>8.4529999999999994</v>
      </c>
      <c r="D296" s="6">
        <f>+'[1]6.EXPORTACION VARIETAL'!T343/1000</f>
        <v>8.1479999999999997</v>
      </c>
      <c r="E296" s="6">
        <f>+'[1]6.EXPORTACION VARIETAL'!T355/1000</f>
        <v>8.4730000000000008</v>
      </c>
      <c r="F296" s="149">
        <f>+'[1]6.EXPORTACION VARIETAL'!T367/1000</f>
        <v>7.1779999999999999</v>
      </c>
      <c r="G296" s="132">
        <f>+'[1]6.EXPORTACION VARIETAL'!T379/1000</f>
        <v>9.9049999999999994</v>
      </c>
      <c r="H296" s="133">
        <f t="shared" si="938"/>
        <v>0.3799108386737251</v>
      </c>
      <c r="I296" s="2"/>
      <c r="J296" s="131" t="s">
        <v>0</v>
      </c>
      <c r="K296" s="148">
        <f>+SUM('[1]6.EXPORTACION VARIETAL'!T308:T319)/1000</f>
        <v>119.39275999999998</v>
      </c>
      <c r="L296" s="6">
        <f>+SUM(C294:C296)+SUM(B297:B305)</f>
        <v>112.44934000000001</v>
      </c>
      <c r="M296" s="6">
        <f t="shared" ref="M296" si="945">+SUM(D294:D296)+SUM(C297:C305)</f>
        <v>108.12899999999999</v>
      </c>
      <c r="N296" s="6">
        <f t="shared" ref="N296" si="946">+SUM(E294:E296)+SUM(D297:D305)</f>
        <v>107.18499999999997</v>
      </c>
      <c r="O296" s="149">
        <f t="shared" ref="O296" si="947">+SUM(F294:F296)+SUM(E297:E305)</f>
        <v>103.459</v>
      </c>
      <c r="P296" s="132">
        <f t="shared" ref="P296" si="948">+SUM(G294:G296)+SUM(F297:F305)</f>
        <v>104.01499999999999</v>
      </c>
      <c r="Q296" s="163">
        <f t="shared" si="943"/>
        <v>5.3741095506429915E-3</v>
      </c>
      <c r="R296" s="157">
        <f t="shared" si="944"/>
        <v>-2.7199923001437698E-2</v>
      </c>
    </row>
    <row r="297" spans="1:18" x14ac:dyDescent="0.25">
      <c r="A297" s="131" t="s">
        <v>1</v>
      </c>
      <c r="B297" s="148">
        <f>+'[1]6.EXPORTACION VARIETAL'!T320/1000</f>
        <v>10.559360000000009</v>
      </c>
      <c r="C297" s="6">
        <f>+'[1]6.EXPORTACION VARIETAL'!T332/1000</f>
        <v>8.2289999999999992</v>
      </c>
      <c r="D297" s="6">
        <f>+'[1]6.EXPORTACION VARIETAL'!T344/1000</f>
        <v>7.1740000000000004</v>
      </c>
      <c r="E297" s="6">
        <f>+'[1]6.EXPORTACION VARIETAL'!T356/1000</f>
        <v>8.65</v>
      </c>
      <c r="F297" s="149">
        <f>+'[1]6.EXPORTACION VARIETAL'!T368/1000</f>
        <v>8.0670000000000002</v>
      </c>
      <c r="G297" s="132">
        <f>+'[1]6.EXPORTACION VARIETAL'!T380/1000</f>
        <v>9.4269999999999996</v>
      </c>
      <c r="H297" s="133">
        <f t="shared" si="938"/>
        <v>0.16858807487293914</v>
      </c>
      <c r="I297" s="2"/>
      <c r="J297" s="131" t="s">
        <v>1</v>
      </c>
      <c r="K297" s="148">
        <f>+SUM('[1]6.EXPORTACION VARIETAL'!T309:T320)/1000</f>
        <v>118.74412</v>
      </c>
      <c r="L297" s="6">
        <f>+SUM(C294:C297)+SUM(B298:B305)</f>
        <v>110.11897999999999</v>
      </c>
      <c r="M297" s="6">
        <f t="shared" ref="M297" si="949">+SUM(D294:D297)+SUM(C298:C305)</f>
        <v>107.07399999999998</v>
      </c>
      <c r="N297" s="6">
        <f t="shared" ref="N297" si="950">+SUM(E294:E297)+SUM(D298:D305)</f>
        <v>108.66099999999999</v>
      </c>
      <c r="O297" s="149">
        <f t="shared" ref="O297" si="951">+SUM(F294:F297)+SUM(E298:E305)</f>
        <v>102.87599999999999</v>
      </c>
      <c r="P297" s="132">
        <f t="shared" ref="P297" si="952">+SUM(G294:G297)+SUM(F298:F305)</f>
        <v>105.37499999999999</v>
      </c>
      <c r="Q297" s="163">
        <f t="shared" si="943"/>
        <v>2.4291379913682354E-2</v>
      </c>
      <c r="R297" s="157">
        <f t="shared" si="944"/>
        <v>-2.3606016023326015E-2</v>
      </c>
    </row>
    <row r="298" spans="1:18" x14ac:dyDescent="0.25">
      <c r="A298" s="131" t="s">
        <v>2</v>
      </c>
      <c r="B298" s="148">
        <f>+'[1]6.EXPORTACION VARIETAL'!T321/1000</f>
        <v>9.7610499999999885</v>
      </c>
      <c r="C298" s="6">
        <f>+'[1]6.EXPORTACION VARIETAL'!T333/1000</f>
        <v>8.548</v>
      </c>
      <c r="D298" s="6">
        <f>+'[1]6.EXPORTACION VARIETAL'!T345/1000</f>
        <v>8.7469999999999999</v>
      </c>
      <c r="E298" s="6">
        <f>+'[1]6.EXPORTACION VARIETAL'!T357/1000</f>
        <v>10.058</v>
      </c>
      <c r="F298" s="149">
        <f>+'[1]6.EXPORTACION VARIETAL'!T369/1000</f>
        <v>8.4149999999999991</v>
      </c>
      <c r="G298" s="132">
        <f>+'[1]6.EXPORTACION VARIETAL'!T381/1000</f>
        <v>11.694000000000001</v>
      </c>
      <c r="H298" s="133">
        <f t="shared" ref="H298:H299" si="953">+G298/F298-1</f>
        <v>0.38966131907308399</v>
      </c>
      <c r="I298" s="2"/>
      <c r="J298" s="131" t="s">
        <v>2</v>
      </c>
      <c r="K298" s="148">
        <f>+SUM('[1]6.EXPORTACION VARIETAL'!T310:T321)/1000</f>
        <v>118.79560416810003</v>
      </c>
      <c r="L298" s="6">
        <f>+SUM(C294:C298)+SUM(B299:B305)</f>
        <v>108.90593000000001</v>
      </c>
      <c r="M298" s="6">
        <f t="shared" ref="M298" si="954">+SUM(D294:D298)+SUM(C299:C305)</f>
        <v>107.273</v>
      </c>
      <c r="N298" s="6">
        <f t="shared" ref="N298" si="955">+SUM(E294:E298)+SUM(D299:D305)</f>
        <v>109.97199999999998</v>
      </c>
      <c r="O298" s="149">
        <f t="shared" ref="O298" si="956">+SUM(F294:F298)+SUM(E299:E305)</f>
        <v>101.233</v>
      </c>
      <c r="P298" s="132">
        <f t="shared" ref="P298:P299" si="957">+SUM(G295:G298)+SUM(F299:F306)</f>
        <v>205.59799999999996</v>
      </c>
      <c r="Q298" s="163">
        <f t="shared" ref="Q298:Q299" si="958">+P298/O298-1</f>
        <v>1.0309385279503713</v>
      </c>
      <c r="R298" s="157">
        <f t="shared" ref="R298:R299" si="959">+POWER(P298/K298,0.2)-1</f>
        <v>0.11594734430441167</v>
      </c>
    </row>
    <row r="299" spans="1:18" x14ac:dyDescent="0.25">
      <c r="A299" s="131" t="s">
        <v>3</v>
      </c>
      <c r="B299" s="148">
        <f>+'[1]6.EXPORTACION VARIETAL'!T322/1000</f>
        <v>8.6618599999999937</v>
      </c>
      <c r="C299" s="6">
        <f>+'[1]6.EXPORTACION VARIETAL'!T334/1000</f>
        <v>10.154999999999999</v>
      </c>
      <c r="D299" s="6">
        <f>+'[1]6.EXPORTACION VARIETAL'!T346/1000</f>
        <v>8.6620000000000008</v>
      </c>
      <c r="E299" s="6">
        <f>+'[1]6.EXPORTACION VARIETAL'!T358/1000</f>
        <v>7.2409999999999997</v>
      </c>
      <c r="F299" s="149">
        <f>+'[1]6.EXPORTACION VARIETAL'!T370/1000</f>
        <v>7.7910000000000004</v>
      </c>
      <c r="G299" s="132">
        <f>+'[1]6.EXPORTACION VARIETAL'!T382/1000</f>
        <v>11.23</v>
      </c>
      <c r="H299" s="133">
        <f t="shared" si="953"/>
        <v>0.44140675137979724</v>
      </c>
      <c r="I299" s="2"/>
      <c r="J299" s="131" t="s">
        <v>3</v>
      </c>
      <c r="K299" s="148">
        <f>+SUM('[1]6.EXPORTACION VARIETAL'!T311:T322)/1000</f>
        <v>115.48444416810001</v>
      </c>
      <c r="L299" s="6">
        <f>+SUM(C294:C299)+SUM(B300:B305)</f>
        <v>110.39907000000002</v>
      </c>
      <c r="M299" s="6">
        <f t="shared" ref="M299" si="960">+SUM(D294:D299)+SUM(C300:C305)</f>
        <v>105.78</v>
      </c>
      <c r="N299" s="6">
        <f t="shared" ref="N299" si="961">+SUM(E294:E299)+SUM(D300:D305)</f>
        <v>108.55099999999999</v>
      </c>
      <c r="O299" s="149">
        <f t="shared" ref="O299" si="962">+SUM(F294:F299)+SUM(E300:E305)</f>
        <v>101.78300000000002</v>
      </c>
      <c r="P299" s="132">
        <f t="shared" si="957"/>
        <v>201.21695597498379</v>
      </c>
      <c r="Q299" s="163">
        <f t="shared" si="958"/>
        <v>0.97692105729821055</v>
      </c>
      <c r="R299" s="157">
        <f t="shared" si="959"/>
        <v>0.11745030208336327</v>
      </c>
    </row>
    <row r="300" spans="1:18" x14ac:dyDescent="0.25">
      <c r="A300" s="131" t="s">
        <v>4</v>
      </c>
      <c r="B300" s="148">
        <f>+'[1]6.EXPORTACION VARIETAL'!T323/1000</f>
        <v>9.6982800000000129</v>
      </c>
      <c r="C300" s="6">
        <f>+'[1]6.EXPORTACION VARIETAL'!T335/1000</f>
        <v>8.8789999999999996</v>
      </c>
      <c r="D300" s="6">
        <f>+'[1]6.EXPORTACION VARIETAL'!T347/1000</f>
        <v>10.401999999999999</v>
      </c>
      <c r="E300" s="6">
        <f>+'[1]6.EXPORTACION VARIETAL'!T359/1000</f>
        <v>11.476000000000001</v>
      </c>
      <c r="F300" s="149">
        <f>+'[1]6.EXPORTACION VARIETAL'!T371/1000</f>
        <v>11.204000000000001</v>
      </c>
      <c r="G300" s="132"/>
      <c r="H300" s="134"/>
      <c r="I300" s="2"/>
      <c r="J300" s="131" t="s">
        <v>4</v>
      </c>
      <c r="K300" s="148">
        <f>+SUM('[1]6.EXPORTACION VARIETAL'!T312:T323)/1000</f>
        <v>114.05154416810004</v>
      </c>
      <c r="L300" s="6">
        <f>+SUM(C294:C300)+SUM(B301:B305)</f>
        <v>109.57979</v>
      </c>
      <c r="M300" s="6">
        <f t="shared" ref="M300" si="963">+SUM(D294:D300)+SUM(C301:C305)</f>
        <v>107.303</v>
      </c>
      <c r="N300" s="6">
        <f t="shared" ref="N300" si="964">+SUM(E294:E300)+SUM(D301:D305)</f>
        <v>109.625</v>
      </c>
      <c r="O300" s="149">
        <f t="shared" ref="O300" si="965">+SUM(F294:F300)+SUM(E301:E305)</f>
        <v>101.511</v>
      </c>
      <c r="P300" s="132"/>
      <c r="Q300" s="164"/>
      <c r="R300" s="158"/>
    </row>
    <row r="301" spans="1:18" x14ac:dyDescent="0.25">
      <c r="A301" s="131" t="s">
        <v>5</v>
      </c>
      <c r="B301" s="148">
        <f>+'[1]6.EXPORTACION VARIETAL'!T324/1000</f>
        <v>12.035679999999992</v>
      </c>
      <c r="C301" s="6">
        <f>+'[1]6.EXPORTACION VARIETAL'!T336/1000</f>
        <v>12.54</v>
      </c>
      <c r="D301" s="6">
        <f>+'[1]6.EXPORTACION VARIETAL'!T348/1000</f>
        <v>12.513999999999999</v>
      </c>
      <c r="E301" s="6">
        <f>+'[1]6.EXPORTACION VARIETAL'!T360/1000</f>
        <v>11.393000000000001</v>
      </c>
      <c r="F301" s="149">
        <f>+'[1]6.EXPORTACION VARIETAL'!T372/1000</f>
        <v>8.7590000000000003</v>
      </c>
      <c r="G301" s="132"/>
      <c r="H301" s="134"/>
      <c r="I301" s="2"/>
      <c r="J301" s="131" t="s">
        <v>5</v>
      </c>
      <c r="K301" s="148">
        <f>+SUM('[1]6.EXPORTACION VARIETAL'!T313:T324)/1000</f>
        <v>115.65209416810002</v>
      </c>
      <c r="L301" s="6">
        <f>+SUM(C294:C301)+SUM(B302:B305)</f>
        <v>110.08411000000001</v>
      </c>
      <c r="M301" s="6">
        <f t="shared" ref="M301" si="966">+SUM(D294:D301)+SUM(C302:C305)</f>
        <v>107.27699999999999</v>
      </c>
      <c r="N301" s="6">
        <f t="shared" ref="N301" si="967">+SUM(E294:E301)+SUM(D302:D305)</f>
        <v>108.50399999999999</v>
      </c>
      <c r="O301" s="149">
        <f t="shared" ref="O301" si="968">+SUM(F294:F301)+SUM(E302:E305)</f>
        <v>98.876999999999995</v>
      </c>
      <c r="P301" s="132"/>
      <c r="Q301" s="164"/>
      <c r="R301" s="158"/>
    </row>
    <row r="302" spans="1:18" x14ac:dyDescent="0.25">
      <c r="A302" s="131" t="s">
        <v>6</v>
      </c>
      <c r="B302" s="148">
        <f>+'[1]6.EXPORTACION VARIETAL'!T325/1000</f>
        <v>10.151560000000005</v>
      </c>
      <c r="C302" s="6">
        <f>+'[1]6.EXPORTACION VARIETAL'!T337/1000</f>
        <v>8.6080000000000005</v>
      </c>
      <c r="D302" s="6">
        <f>+'[1]6.EXPORTACION VARIETAL'!T349/1000</f>
        <v>7.8109999999999999</v>
      </c>
      <c r="E302" s="6">
        <f>+'[1]6.EXPORTACION VARIETAL'!T361/1000</f>
        <v>7.0060000000000002</v>
      </c>
      <c r="F302" s="149">
        <f>+'[1]6.EXPORTACION VARIETAL'!T373/1000</f>
        <v>10.038</v>
      </c>
      <c r="G302" s="132"/>
      <c r="H302" s="134"/>
      <c r="I302" s="2"/>
      <c r="J302" s="131" t="s">
        <v>6</v>
      </c>
      <c r="K302" s="148">
        <f>+SUM('[1]6.EXPORTACION VARIETAL'!T314:T325)/1000</f>
        <v>113.93854416810002</v>
      </c>
      <c r="L302" s="6">
        <f>+SUM(C294:C302)+SUM(B303:B305)</f>
        <v>108.54055000000001</v>
      </c>
      <c r="M302" s="6">
        <f t="shared" ref="M302" si="969">+SUM(D294:D302)+SUM(C303:C305)</f>
        <v>106.48</v>
      </c>
      <c r="N302" s="6">
        <f t="shared" ref="N302" si="970">+SUM(E294:E302)+SUM(D303:D305)</f>
        <v>107.69899999999998</v>
      </c>
      <c r="O302" s="149">
        <f t="shared" ref="O302" si="971">+SUM(F294:F302)+SUM(E303:E305)</f>
        <v>101.90899999999999</v>
      </c>
      <c r="P302" s="132"/>
      <c r="Q302" s="164"/>
      <c r="R302" s="158"/>
    </row>
    <row r="303" spans="1:18" x14ac:dyDescent="0.25">
      <c r="A303" s="131" t="s">
        <v>7</v>
      </c>
      <c r="B303" s="148">
        <f>+'[1]6.EXPORTACION VARIETAL'!T326/1000</f>
        <v>9.8355500000000102</v>
      </c>
      <c r="C303" s="6">
        <f>+'[1]6.EXPORTACION VARIETAL'!T338/1000</f>
        <v>9.6660000000000004</v>
      </c>
      <c r="D303" s="6">
        <f>+'[1]6.EXPORTACION VARIETAL'!T350/1000</f>
        <v>9.7420000000000009</v>
      </c>
      <c r="E303" s="6">
        <f>+'[1]6.EXPORTACION VARIETAL'!T362/1000</f>
        <v>8.9740000000000002</v>
      </c>
      <c r="F303" s="149">
        <f>+'[1]6.EXPORTACION VARIETAL'!T374/1000</f>
        <v>8.83</v>
      </c>
      <c r="G303" s="132"/>
      <c r="H303" s="134"/>
      <c r="I303" s="2"/>
      <c r="J303" s="131" t="s">
        <v>7</v>
      </c>
      <c r="K303" s="148">
        <f>+SUM('[1]6.EXPORTACION VARIETAL'!T315:T326)/1000</f>
        <v>112.97411416810003</v>
      </c>
      <c r="L303" s="6">
        <f>+SUM(C294:C303)+SUM(B304:B305)</f>
        <v>108.371</v>
      </c>
      <c r="M303" s="6">
        <f t="shared" ref="M303" si="972">+SUM(D294:D303)+SUM(C304:C305)</f>
        <v>106.55600000000001</v>
      </c>
      <c r="N303" s="6">
        <f t="shared" ref="N303" si="973">+SUM(E294:E303)+SUM(D304:D305)</f>
        <v>106.93099999999998</v>
      </c>
      <c r="O303" s="149">
        <f t="shared" ref="O303" si="974">+SUM(F294:F303)+SUM(E304:E305)</f>
        <v>101.76499999999999</v>
      </c>
      <c r="P303" s="132"/>
      <c r="Q303" s="164"/>
      <c r="R303" s="158"/>
    </row>
    <row r="304" spans="1:18" x14ac:dyDescent="0.25">
      <c r="A304" s="131" t="s">
        <v>8</v>
      </c>
      <c r="B304" s="148">
        <f>+'[1]6.EXPORTACION VARIETAL'!T327/1000</f>
        <v>8.0359999999999996</v>
      </c>
      <c r="C304" s="6">
        <f>+'[1]6.EXPORTACION VARIETAL'!T339/1000</f>
        <v>8.5289999999999999</v>
      </c>
      <c r="D304" s="6">
        <f>+'[1]6.EXPORTACION VARIETAL'!T351/1000</f>
        <v>8.782</v>
      </c>
      <c r="E304" s="6">
        <f>+'[1]6.EXPORTACION VARIETAL'!T363/1000</f>
        <v>7.1580000000000004</v>
      </c>
      <c r="F304" s="149">
        <f>+'[1]6.EXPORTACION VARIETAL'!T375/1000</f>
        <v>8.4019999999999992</v>
      </c>
      <c r="G304" s="132"/>
      <c r="H304" s="134"/>
      <c r="I304" s="2"/>
      <c r="J304" s="131" t="s">
        <v>8</v>
      </c>
      <c r="K304" s="148">
        <f>+SUM('[1]6.EXPORTACION VARIETAL'!T316:T327)/1000</f>
        <v>113.27508416810004</v>
      </c>
      <c r="L304" s="6">
        <f>+SUM(C294:C304)+SUM(B305)</f>
        <v>108.86399999999999</v>
      </c>
      <c r="M304" s="6">
        <f t="shared" ref="M304" si="975">+SUM(D294:D304)+SUM(C305)</f>
        <v>106.809</v>
      </c>
      <c r="N304" s="6">
        <f t="shared" ref="N304" si="976">+SUM(E294:E304)+SUM(D305)</f>
        <v>105.30699999999999</v>
      </c>
      <c r="O304" s="149">
        <f t="shared" ref="O304" si="977">+SUM(F294:F304)+SUM(E305)</f>
        <v>103.00899999999999</v>
      </c>
      <c r="P304" s="132"/>
      <c r="Q304" s="164"/>
      <c r="R304" s="158"/>
    </row>
    <row r="305" spans="1:18" x14ac:dyDescent="0.25">
      <c r="A305" s="131" t="s">
        <v>9</v>
      </c>
      <c r="B305" s="148">
        <f>+'[1]6.EXPORTACION VARIETAL'!T328/1000</f>
        <v>9.2530000000000001</v>
      </c>
      <c r="C305" s="6">
        <f>+'[1]6.EXPORTACION VARIETAL'!T340/1000</f>
        <v>8.7129999999999992</v>
      </c>
      <c r="D305" s="6">
        <f>+'[1]6.EXPORTACION VARIETAL'!T352/1000</f>
        <v>8.7189999999999994</v>
      </c>
      <c r="E305" s="6">
        <f>+'[1]6.EXPORTACION VARIETAL'!T364/1000</f>
        <v>7.7519999999999998</v>
      </c>
      <c r="F305" s="149">
        <f>+'[1]6.EXPORTACION VARIETAL'!T376/1000</f>
        <v>8.1630000000000003</v>
      </c>
      <c r="G305" s="132"/>
      <c r="H305" s="134"/>
      <c r="I305" s="2"/>
      <c r="J305" s="131" t="s">
        <v>9</v>
      </c>
      <c r="K305" s="148">
        <f>+SUM('[1]6.EXPORTACION VARIETAL'!T317:T328)/1000</f>
        <v>114.07948</v>
      </c>
      <c r="L305" s="6">
        <f>+SUM(C294:C305)</f>
        <v>108.32399999999998</v>
      </c>
      <c r="M305" s="6">
        <f t="shared" ref="M305" si="978">+SUM(D294:D305)</f>
        <v>106.815</v>
      </c>
      <c r="N305" s="6">
        <f t="shared" ref="N305" si="979">+SUM(E294:E305)</f>
        <v>104.33999999999999</v>
      </c>
      <c r="O305" s="149">
        <f t="shared" ref="O305" si="980">+SUM(F294:F305)</f>
        <v>103.41999999999999</v>
      </c>
      <c r="P305" s="132"/>
      <c r="Q305" s="164"/>
      <c r="R305" s="158"/>
    </row>
    <row r="306" spans="1:18" ht="25.5" x14ac:dyDescent="0.25">
      <c r="A306" s="135" t="s">
        <v>13</v>
      </c>
      <c r="B306" s="150">
        <f>SUM(B294:B305)</f>
        <v>114.07948000000002</v>
      </c>
      <c r="C306" s="125">
        <f t="shared" ref="C306:F306" si="981">SUM(C294:C305)</f>
        <v>108.32399999999998</v>
      </c>
      <c r="D306" s="125">
        <f t="shared" si="981"/>
        <v>106.815</v>
      </c>
      <c r="E306" s="125">
        <f t="shared" si="981"/>
        <v>104.33999999999999</v>
      </c>
      <c r="F306" s="151">
        <f t="shared" si="981"/>
        <v>103.41999999999999</v>
      </c>
      <c r="G306" s="136"/>
      <c r="H306" s="137"/>
      <c r="I306" s="3"/>
      <c r="J306" s="135" t="s">
        <v>14</v>
      </c>
      <c r="K306" s="150">
        <f t="shared" ref="K306" si="982">+AVERAGE(K294:K305)</f>
        <v>116.19054826472501</v>
      </c>
      <c r="L306" s="125">
        <f>+AVERAGE(L294:L305)</f>
        <v>110.4594316666667</v>
      </c>
      <c r="M306" s="125">
        <f t="shared" ref="M306:P306" si="983">+AVERAGE(M294:M305)</f>
        <v>107.11649999999999</v>
      </c>
      <c r="N306" s="125">
        <f t="shared" si="983"/>
        <v>107.61599999999999</v>
      </c>
      <c r="O306" s="151">
        <f t="shared" si="983"/>
        <v>102.38291666666665</v>
      </c>
      <c r="P306" s="136">
        <f t="shared" si="983"/>
        <v>136.4544926624973</v>
      </c>
      <c r="Q306" s="166">
        <f t="shared" ref="Q306" si="984">+P306/O306-1</f>
        <v>0.33278575279076339</v>
      </c>
      <c r="R306" s="243">
        <f t="shared" ref="R306" si="985">+POWER(P306/K306,0.2)-1</f>
        <v>3.2674391959986337E-2</v>
      </c>
    </row>
    <row r="307" spans="1:18" ht="25.5" x14ac:dyDescent="0.25">
      <c r="A307" s="138" t="s">
        <v>15</v>
      </c>
      <c r="B307" s="152">
        <f>+B306/B$324</f>
        <v>0.15119628576042715</v>
      </c>
      <c r="C307" s="126">
        <f t="shared" ref="C307" si="986">+C306/C$324</f>
        <v>0.14657433041332107</v>
      </c>
      <c r="D307" s="126">
        <f t="shared" ref="D307" si="987">+D306/D$324</f>
        <v>0.14485118224276253</v>
      </c>
      <c r="E307" s="126">
        <f t="shared" ref="E307" si="988">+E306/E$324</f>
        <v>0.14438105306564117</v>
      </c>
      <c r="F307" s="153">
        <f t="shared" ref="F307" si="989">+F306/F$324</f>
        <v>0.14495597498381121</v>
      </c>
      <c r="G307" s="140"/>
      <c r="H307" s="141"/>
      <c r="I307" s="3"/>
      <c r="J307" s="138" t="s">
        <v>15</v>
      </c>
      <c r="K307" s="152">
        <f>+K306/K$324</f>
        <v>0.15771957030891395</v>
      </c>
      <c r="L307" s="126">
        <f t="shared" ref="L307" si="990">+L306/L$324</f>
        <v>0.14821017221608138</v>
      </c>
      <c r="M307" s="126">
        <f t="shared" ref="M307" si="991">+M306/M$324</f>
        <v>0.1447914859680228</v>
      </c>
      <c r="N307" s="126">
        <f t="shared" ref="N307" si="992">+N306/N$324</f>
        <v>0.14597901840992886</v>
      </c>
      <c r="O307" s="153">
        <f t="shared" ref="O307" si="993">+O306/O$324</f>
        <v>0.14441559229264739</v>
      </c>
      <c r="P307" s="139">
        <f t="shared" ref="P307" si="994">+P306/P$324</f>
        <v>0.14354589300403842</v>
      </c>
      <c r="Q307" s="165"/>
      <c r="R307" s="160"/>
    </row>
    <row r="308" spans="1:18" ht="26.25" thickBot="1" x14ac:dyDescent="0.3">
      <c r="A308" s="142" t="s">
        <v>12</v>
      </c>
      <c r="B308" s="154"/>
      <c r="C308" s="127">
        <f>+C306/B306-1</f>
        <v>-5.0451492240322526E-2</v>
      </c>
      <c r="D308" s="127">
        <f t="shared" ref="D308" si="995">+D306/C306-1</f>
        <v>-1.3930430929433801E-2</v>
      </c>
      <c r="E308" s="127">
        <f t="shared" ref="E308" si="996">+E306/D306-1</f>
        <v>-2.3170902963067119E-2</v>
      </c>
      <c r="F308" s="155">
        <f t="shared" ref="F308" si="997">+F306/E306-1</f>
        <v>-8.8173279662641102E-3</v>
      </c>
      <c r="G308" s="143"/>
      <c r="H308" s="145"/>
      <c r="I308" s="2"/>
      <c r="J308" s="142" t="s">
        <v>12</v>
      </c>
      <c r="K308" s="154"/>
      <c r="L308" s="127">
        <f>+L306/K306-1</f>
        <v>-4.932515323880482E-2</v>
      </c>
      <c r="M308" s="127">
        <f t="shared" ref="M308" si="998">+M306/L306-1</f>
        <v>-3.0263886172750554E-2</v>
      </c>
      <c r="N308" s="127">
        <f t="shared" ref="N308" si="999">+N306/M306-1</f>
        <v>4.6631471341949116E-3</v>
      </c>
      <c r="O308" s="155">
        <f t="shared" ref="O308" si="1000">+O306/N306-1</f>
        <v>-4.8627372633561428E-2</v>
      </c>
      <c r="P308" s="144">
        <f t="shared" ref="P308" si="1001">+P306/O306-1</f>
        <v>0.33278575279076339</v>
      </c>
      <c r="Q308" s="143"/>
      <c r="R308" s="161"/>
    </row>
    <row r="309" spans="1:18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</row>
    <row r="310" spans="1:18" ht="15.75" thickBot="1" x14ac:dyDescent="0.3">
      <c r="A310" s="285" t="s">
        <v>80</v>
      </c>
      <c r="B310" s="286"/>
      <c r="C310" s="286"/>
      <c r="D310" s="286"/>
      <c r="E310" s="286"/>
      <c r="F310" s="286"/>
      <c r="G310" s="286"/>
      <c r="H310" s="287"/>
      <c r="I310" s="2"/>
      <c r="J310" s="285" t="s">
        <v>81</v>
      </c>
      <c r="K310" s="286"/>
      <c r="L310" s="286"/>
      <c r="M310" s="286"/>
      <c r="N310" s="286"/>
      <c r="O310" s="286"/>
      <c r="P310" s="286"/>
      <c r="Q310" s="286"/>
      <c r="R310" s="287"/>
    </row>
    <row r="311" spans="1:18" ht="38.25" x14ac:dyDescent="0.25">
      <c r="A311" s="128"/>
      <c r="B311" s="146">
        <v>2016</v>
      </c>
      <c r="C311" s="124">
        <f>+B311+1</f>
        <v>2017</v>
      </c>
      <c r="D311" s="124">
        <f t="shared" ref="D311" si="1002">+C311+1</f>
        <v>2018</v>
      </c>
      <c r="E311" s="124">
        <f t="shared" ref="E311" si="1003">+D311+1</f>
        <v>2019</v>
      </c>
      <c r="F311" s="147">
        <f t="shared" ref="F311" si="1004">+E311+1</f>
        <v>2020</v>
      </c>
      <c r="G311" s="129">
        <f t="shared" ref="G311" si="1005">+F311+1</f>
        <v>2021</v>
      </c>
      <c r="H311" s="130" t="s">
        <v>16</v>
      </c>
      <c r="I311" s="2"/>
      <c r="J311" s="128"/>
      <c r="K311" s="146">
        <v>2016</v>
      </c>
      <c r="L311" s="124">
        <f>+K311+1</f>
        <v>2017</v>
      </c>
      <c r="M311" s="124">
        <f t="shared" ref="M311" si="1006">+L311+1</f>
        <v>2018</v>
      </c>
      <c r="N311" s="124">
        <f t="shared" ref="N311" si="1007">+M311+1</f>
        <v>2019</v>
      </c>
      <c r="O311" s="147">
        <f t="shared" ref="O311" si="1008">+N311+1</f>
        <v>2020</v>
      </c>
      <c r="P311" s="129">
        <f t="shared" ref="P311" si="1009">+O311+1</f>
        <v>2021</v>
      </c>
      <c r="Q311" s="162" t="s">
        <v>16</v>
      </c>
      <c r="R311" s="156" t="s">
        <v>21</v>
      </c>
    </row>
    <row r="312" spans="1:18" x14ac:dyDescent="0.25">
      <c r="A312" s="131" t="s">
        <v>10</v>
      </c>
      <c r="B312" s="148">
        <f>+'[1]6.EXPORTACION VARIETAL'!U317/1000</f>
        <v>50.820680000000003</v>
      </c>
      <c r="C312" s="6">
        <f>+'[1]6.EXPORTACION VARIETAL'!U329/1000</f>
        <v>57.015999999999998</v>
      </c>
      <c r="D312" s="6">
        <f>+'[1]6.EXPORTACION VARIETAL'!U341/1000</f>
        <v>52.737000000000002</v>
      </c>
      <c r="E312" s="6">
        <f>+'[1]6.EXPORTACION VARIETAL'!U353/1000</f>
        <v>56.215000000000003</v>
      </c>
      <c r="F312" s="149">
        <f>+'[1]6.EXPORTACION VARIETAL'!U365/1000</f>
        <v>55.021000000000001</v>
      </c>
      <c r="G312" s="132">
        <f>+'[1]6.EXPORTACION VARIETAL'!U377/1000</f>
        <v>54.768000000000001</v>
      </c>
      <c r="H312" s="133">
        <f>+G312/F312-1</f>
        <v>-4.5982443067192902E-3</v>
      </c>
      <c r="I312" s="2"/>
      <c r="J312" s="131" t="s">
        <v>10</v>
      </c>
      <c r="K312" s="148">
        <f>+SUM('[1]6.EXPORTACION VARIETAL'!U306:U317)/1000</f>
        <v>737.80832000000021</v>
      </c>
      <c r="L312" s="6">
        <f>+SUM(C312)+SUM(B313:B323)</f>
        <v>760.70776999999998</v>
      </c>
      <c r="M312" s="6">
        <f t="shared" ref="M312" si="1010">+SUM(D312)+SUM(C313:C323)</f>
        <v>734.75900000000001</v>
      </c>
      <c r="N312" s="6">
        <f t="shared" ref="N312" si="1011">+SUM(E312)+SUM(D313:D323)</f>
        <v>740.89</v>
      </c>
      <c r="O312" s="149">
        <f t="shared" ref="O312" si="1012">+SUM(F312)+SUM(E313:E323)</f>
        <v>721.47700000000009</v>
      </c>
      <c r="P312" s="132">
        <f t="shared" ref="P312" si="1013">+SUM(G312)+SUM(F313:F323)</f>
        <v>713.20500000000015</v>
      </c>
      <c r="Q312" s="163">
        <f>+P312/O312-1</f>
        <v>-1.1465368958400557E-2</v>
      </c>
      <c r="R312" s="157">
        <f>+POWER(P312/K312,0.2)-1</f>
        <v>-6.7600802067082633E-3</v>
      </c>
    </row>
    <row r="313" spans="1:18" x14ac:dyDescent="0.25">
      <c r="A313" s="131" t="s">
        <v>11</v>
      </c>
      <c r="B313" s="148">
        <f>+'[1]6.EXPORTACION VARIETAL'!U318/1000</f>
        <v>54.20214</v>
      </c>
      <c r="C313" s="6">
        <f>+'[1]6.EXPORTACION VARIETAL'!U330/1000</f>
        <v>43.622</v>
      </c>
      <c r="D313" s="6">
        <f>+'[1]6.EXPORTACION VARIETAL'!U342/1000</f>
        <v>51.698999999999998</v>
      </c>
      <c r="E313" s="6">
        <f>+'[1]6.EXPORTACION VARIETAL'!U354/1000</f>
        <v>53.478000000000002</v>
      </c>
      <c r="F313" s="149">
        <f>+'[1]6.EXPORTACION VARIETAL'!U366/1000</f>
        <v>50.576999999999998</v>
      </c>
      <c r="G313" s="132">
        <f>+'[1]6.EXPORTACION VARIETAL'!U378/1000</f>
        <v>57.929000000000002</v>
      </c>
      <c r="H313" s="133">
        <f t="shared" ref="H313:H315" si="1014">+G313/F313-1</f>
        <v>0.1453625165589103</v>
      </c>
      <c r="I313" s="2"/>
      <c r="J313" s="131" t="s">
        <v>11</v>
      </c>
      <c r="K313" s="148">
        <f>+SUM('[1]6.EXPORTACION VARIETAL'!U307:U318)/1000</f>
        <v>738.47546000000023</v>
      </c>
      <c r="L313" s="6">
        <f>+SUM(C312:C313)+SUM(B314:B323)</f>
        <v>750.12762999999995</v>
      </c>
      <c r="M313" s="6">
        <f t="shared" ref="M313" si="1015">+SUM(D312:D313)+SUM(C314:C323)</f>
        <v>742.83600000000001</v>
      </c>
      <c r="N313" s="6">
        <f t="shared" ref="N313" si="1016">+SUM(E312:E313)+SUM(D314:D323)</f>
        <v>742.66899999999998</v>
      </c>
      <c r="O313" s="149">
        <f t="shared" ref="O313" si="1017">+SUM(F312:F313)+SUM(E314:E323)</f>
        <v>718.57600000000002</v>
      </c>
      <c r="P313" s="132">
        <f t="shared" ref="P313" si="1018">+SUM(G312:G313)+SUM(F314:F323)</f>
        <v>720.55700000000002</v>
      </c>
      <c r="Q313" s="163">
        <f t="shared" ref="Q313:Q315" si="1019">+P313/O313-1</f>
        <v>2.7568413083653986E-3</v>
      </c>
      <c r="R313" s="157">
        <f t="shared" ref="R313:R315" si="1020">+POWER(P313/K313,0.2)-1</f>
        <v>-4.9006221475795808E-3</v>
      </c>
    </row>
    <row r="314" spans="1:18" x14ac:dyDescent="0.25">
      <c r="A314" s="131" t="s">
        <v>0</v>
      </c>
      <c r="B314" s="148">
        <f>+'[1]6.EXPORTACION VARIETAL'!U319/1000</f>
        <v>64.003590000000003</v>
      </c>
      <c r="C314" s="6">
        <f>+'[1]6.EXPORTACION VARIETAL'!U331/1000</f>
        <v>62.259</v>
      </c>
      <c r="D314" s="6">
        <f>+'[1]6.EXPORTACION VARIETAL'!U343/1000</f>
        <v>60.901000000000003</v>
      </c>
      <c r="E314" s="6">
        <f>+'[1]6.EXPORTACION VARIETAL'!U355/1000</f>
        <v>57.070999999999998</v>
      </c>
      <c r="F314" s="149">
        <f>+'[1]6.EXPORTACION VARIETAL'!U367/1000</f>
        <v>53.042999999999999</v>
      </c>
      <c r="G314" s="132">
        <f>+'[1]6.EXPORTACION VARIETAL'!U379/1000</f>
        <v>69.373000000000005</v>
      </c>
      <c r="H314" s="133">
        <f t="shared" si="1014"/>
        <v>0.30786343155553042</v>
      </c>
      <c r="I314" s="2"/>
      <c r="J314" s="131" t="s">
        <v>0</v>
      </c>
      <c r="K314" s="148">
        <f>+SUM('[1]6.EXPORTACION VARIETAL'!U308:U319)/1000</f>
        <v>734.40905000000021</v>
      </c>
      <c r="L314" s="6">
        <f>+SUM(C312:C314)+SUM(B315:B323)</f>
        <v>748.38303999999994</v>
      </c>
      <c r="M314" s="6">
        <f t="shared" ref="M314" si="1021">+SUM(D312:D314)+SUM(C315:C323)</f>
        <v>741.47800000000007</v>
      </c>
      <c r="N314" s="6">
        <f t="shared" ref="N314" si="1022">+SUM(E312:E314)+SUM(D315:D323)</f>
        <v>738.83900000000006</v>
      </c>
      <c r="O314" s="149">
        <f t="shared" ref="O314" si="1023">+SUM(F312:F314)+SUM(E315:E323)</f>
        <v>714.548</v>
      </c>
      <c r="P314" s="132">
        <f t="shared" ref="P314" si="1024">+SUM(G312:G314)+SUM(F315:F323)</f>
        <v>736.88700000000017</v>
      </c>
      <c r="Q314" s="163">
        <f t="shared" si="1019"/>
        <v>3.1263120182269288E-2</v>
      </c>
      <c r="R314" s="157">
        <f t="shared" si="1020"/>
        <v>6.7390575876169478E-4</v>
      </c>
    </row>
    <row r="315" spans="1:18" x14ac:dyDescent="0.25">
      <c r="A315" s="131" t="s">
        <v>1</v>
      </c>
      <c r="B315" s="148">
        <f>+'[1]6.EXPORTACION VARIETAL'!U320/1000</f>
        <v>67.619910000000004</v>
      </c>
      <c r="C315" s="6">
        <f>+'[1]6.EXPORTACION VARIETAL'!U332/1000</f>
        <v>58.014000000000003</v>
      </c>
      <c r="D315" s="6">
        <f>+'[1]6.EXPORTACION VARIETAL'!U344/1000</f>
        <v>56.177999999999997</v>
      </c>
      <c r="E315" s="6">
        <f>+'[1]6.EXPORTACION VARIETAL'!U356/1000</f>
        <v>62.96</v>
      </c>
      <c r="F315" s="149">
        <f>+'[1]6.EXPORTACION VARIETAL'!U368/1000</f>
        <v>60.252000000000002</v>
      </c>
      <c r="G315" s="132">
        <f>+'[1]6.EXPORTACION VARIETAL'!U380/1000</f>
        <v>65.727999999999994</v>
      </c>
      <c r="H315" s="133">
        <f t="shared" si="1014"/>
        <v>9.088494987718243E-2</v>
      </c>
      <c r="I315" s="2"/>
      <c r="J315" s="131" t="s">
        <v>1</v>
      </c>
      <c r="K315" s="148">
        <f>+SUM('[1]6.EXPORTACION VARIETAL'!U309:U320)/1000</f>
        <v>732.96396000000004</v>
      </c>
      <c r="L315" s="6">
        <f>+SUM(C312:C315)+SUM(B316:B323)</f>
        <v>738.77712999999994</v>
      </c>
      <c r="M315" s="6">
        <f t="shared" ref="M315" si="1025">+SUM(D312:D315)+SUM(C316:C323)</f>
        <v>739.64199999999994</v>
      </c>
      <c r="N315" s="6">
        <f t="shared" ref="N315" si="1026">+SUM(E312:E315)+SUM(D316:D323)</f>
        <v>745.62100000000009</v>
      </c>
      <c r="O315" s="149">
        <f t="shared" ref="O315" si="1027">+SUM(F312:F315)+SUM(E316:E323)</f>
        <v>711.83999999999992</v>
      </c>
      <c r="P315" s="132">
        <f t="shared" ref="P315" si="1028">+SUM(G312:G315)+SUM(F316:F323)</f>
        <v>742.36300000000006</v>
      </c>
      <c r="Q315" s="163">
        <f t="shared" si="1019"/>
        <v>4.2879017756799476E-2</v>
      </c>
      <c r="R315" s="157">
        <f t="shared" si="1020"/>
        <v>2.5516116326507188E-3</v>
      </c>
    </row>
    <row r="316" spans="1:18" x14ac:dyDescent="0.25">
      <c r="A316" s="131" t="s">
        <v>2</v>
      </c>
      <c r="B316" s="148">
        <f>+'[1]6.EXPORTACION VARIETAL'!U321/1000</f>
        <v>64.744129999999998</v>
      </c>
      <c r="C316" s="6">
        <f>+'[1]6.EXPORTACION VARIETAL'!U333/1000</f>
        <v>62.203000000000003</v>
      </c>
      <c r="D316" s="6">
        <f>+'[1]6.EXPORTACION VARIETAL'!U345/1000</f>
        <v>64.832999999999998</v>
      </c>
      <c r="E316" s="6">
        <f>+'[1]6.EXPORTACION VARIETAL'!U357/1000</f>
        <v>67.599999999999994</v>
      </c>
      <c r="F316" s="149">
        <f>+'[1]6.EXPORTACION VARIETAL'!U369/1000</f>
        <v>56.021999999999998</v>
      </c>
      <c r="G316" s="132">
        <f>+'[1]6.EXPORTACION VARIETAL'!U381/1000</f>
        <v>68.603999999999999</v>
      </c>
      <c r="H316" s="133">
        <f t="shared" ref="H316:H317" si="1029">+G316/F316-1</f>
        <v>0.22459033950947838</v>
      </c>
      <c r="I316" s="2"/>
      <c r="J316" s="131" t="s">
        <v>2</v>
      </c>
      <c r="K316" s="148">
        <f>+SUM('[1]6.EXPORTACION VARIETAL'!U310:U321)/1000</f>
        <v>739.08581128770004</v>
      </c>
      <c r="L316" s="6">
        <f>+SUM(C312:C316)+SUM(B317:B323)</f>
        <v>736.2360000000001</v>
      </c>
      <c r="M316" s="6">
        <f t="shared" ref="M316" si="1030">+SUM(D312:D316)+SUM(C317:C323)</f>
        <v>742.27199999999993</v>
      </c>
      <c r="N316" s="6">
        <f t="shared" ref="N316" si="1031">+SUM(E312:E316)+SUM(D317:D323)</f>
        <v>748.38800000000003</v>
      </c>
      <c r="O316" s="149">
        <f t="shared" ref="O316" si="1032">+SUM(F312:F316)+SUM(E317:E323)</f>
        <v>700.26199999999994</v>
      </c>
      <c r="P316" s="132">
        <f t="shared" ref="P316:P317" si="1033">+SUM(G313:G316)+SUM(F317:F324)</f>
        <v>1413.6350000000002</v>
      </c>
      <c r="Q316" s="163">
        <f t="shared" ref="Q316:Q317" si="1034">+P316/O316-1</f>
        <v>1.018722992251472</v>
      </c>
      <c r="R316" s="157">
        <f t="shared" ref="R316:R317" si="1035">+POWER(P316/K316,0.2)-1</f>
        <v>0.13848807205423785</v>
      </c>
    </row>
    <row r="317" spans="1:18" x14ac:dyDescent="0.25">
      <c r="A317" s="131" t="s">
        <v>3</v>
      </c>
      <c r="B317" s="148">
        <f>+'[1]6.EXPORTACION VARIETAL'!U322/1000</f>
        <v>55.776780000000002</v>
      </c>
      <c r="C317" s="6">
        <f>+'[1]6.EXPORTACION VARIETAL'!U334/1000</f>
        <v>63.701000000000001</v>
      </c>
      <c r="D317" s="6">
        <f>+'[1]6.EXPORTACION VARIETAL'!U346/1000</f>
        <v>57.506999999999998</v>
      </c>
      <c r="E317" s="6">
        <f>+'[1]6.EXPORTACION VARIETAL'!U358/1000</f>
        <v>54.115000000000002</v>
      </c>
      <c r="F317" s="149">
        <f>+'[1]6.EXPORTACION VARIETAL'!U370/1000</f>
        <v>54.17</v>
      </c>
      <c r="G317" s="132">
        <f>+'[1]6.EXPORTACION VARIETAL'!U382/1000</f>
        <v>75.42</v>
      </c>
      <c r="H317" s="133">
        <f t="shared" si="1029"/>
        <v>0.39228355178142893</v>
      </c>
      <c r="I317" s="2"/>
      <c r="J317" s="131" t="s">
        <v>3</v>
      </c>
      <c r="K317" s="148">
        <f>+SUM('[1]6.EXPORTACION VARIETAL'!U311:U322)/1000</f>
        <v>723.29126128770019</v>
      </c>
      <c r="L317" s="6">
        <f>+SUM(C312:C317)+SUM(B318:B323)</f>
        <v>744.16021999999998</v>
      </c>
      <c r="M317" s="6">
        <f t="shared" ref="M317" si="1036">+SUM(D312:D317)+SUM(C318:C323)</f>
        <v>736.07799999999997</v>
      </c>
      <c r="N317" s="6">
        <f t="shared" ref="N317" si="1037">+SUM(E312:E317)+SUM(D318:D323)</f>
        <v>744.99600000000009</v>
      </c>
      <c r="O317" s="149">
        <f t="shared" ref="O317" si="1038">+SUM(F312:F317)+SUM(E318:E323)</f>
        <v>700.31700000000001</v>
      </c>
      <c r="P317" s="132">
        <f t="shared" si="1033"/>
        <v>1376.9432514602081</v>
      </c>
      <c r="Q317" s="163">
        <f t="shared" si="1034"/>
        <v>0.96617139304087729</v>
      </c>
      <c r="R317" s="157">
        <f t="shared" si="1035"/>
        <v>0.13741922555488939</v>
      </c>
    </row>
    <row r="318" spans="1:18" x14ac:dyDescent="0.25">
      <c r="A318" s="131" t="s">
        <v>4</v>
      </c>
      <c r="B318" s="148">
        <f>+'[1]6.EXPORTACION VARIETAL'!U323/1000</f>
        <v>55.028220000000005</v>
      </c>
      <c r="C318" s="6">
        <f>+'[1]6.EXPORTACION VARIETAL'!U335/1000</f>
        <v>61.652999999999999</v>
      </c>
      <c r="D318" s="6">
        <f>+'[1]6.EXPORTACION VARIETAL'!U347/1000</f>
        <v>71.177999999999997</v>
      </c>
      <c r="E318" s="6">
        <f>+'[1]6.EXPORTACION VARIETAL'!U359/1000</f>
        <v>64.498000000000005</v>
      </c>
      <c r="F318" s="149">
        <f>+'[1]6.EXPORTACION VARIETAL'!U371/1000</f>
        <v>68.816999999999993</v>
      </c>
      <c r="G318" s="132"/>
      <c r="H318" s="134"/>
      <c r="I318" s="2"/>
      <c r="J318" s="131" t="s">
        <v>4</v>
      </c>
      <c r="K318" s="148">
        <f>+SUM('[1]6.EXPORTACION VARIETAL'!U312:U323)/1000</f>
        <v>717.2814812877001</v>
      </c>
      <c r="L318" s="6">
        <f>+SUM(C312:C318)+SUM(B319:B323)</f>
        <v>750.78500000000008</v>
      </c>
      <c r="M318" s="6">
        <f t="shared" ref="M318" si="1039">+SUM(D312:D318)+SUM(C319:C323)</f>
        <v>745.60300000000007</v>
      </c>
      <c r="N318" s="6">
        <f t="shared" ref="N318" si="1040">+SUM(E312:E318)+SUM(D319:D323)</f>
        <v>738.31600000000003</v>
      </c>
      <c r="O318" s="149">
        <f t="shared" ref="O318" si="1041">+SUM(F312:F318)+SUM(E319:E323)</f>
        <v>704.63599999999997</v>
      </c>
      <c r="P318" s="132"/>
      <c r="Q318" s="164"/>
      <c r="R318" s="158"/>
    </row>
    <row r="319" spans="1:18" x14ac:dyDescent="0.25">
      <c r="A319" s="131" t="s">
        <v>5</v>
      </c>
      <c r="B319" s="148">
        <f>+'[1]6.EXPORTACION VARIETAL'!U324/1000</f>
        <v>82.555279999999996</v>
      </c>
      <c r="C319" s="6">
        <f>+'[1]6.EXPORTACION VARIETAL'!U336/1000</f>
        <v>80.19</v>
      </c>
      <c r="D319" s="6">
        <f>+'[1]6.EXPORTACION VARIETAL'!U348/1000</f>
        <v>78.326999999999998</v>
      </c>
      <c r="E319" s="6">
        <f>+'[1]6.EXPORTACION VARIETAL'!U360/1000</f>
        <v>74.311000000000007</v>
      </c>
      <c r="F319" s="149">
        <f>+'[1]6.EXPORTACION VARIETAL'!U372/1000</f>
        <v>64.501000000000005</v>
      </c>
      <c r="G319" s="132"/>
      <c r="H319" s="134"/>
      <c r="I319" s="2"/>
      <c r="J319" s="131" t="s">
        <v>5</v>
      </c>
      <c r="K319" s="148">
        <f>+SUM('[1]6.EXPORTACION VARIETAL'!U313:U324)/1000</f>
        <v>738.5937612877002</v>
      </c>
      <c r="L319" s="6">
        <f>+SUM(C312:C319)+SUM(B320:B323)</f>
        <v>748.4197200000001</v>
      </c>
      <c r="M319" s="6">
        <f t="shared" ref="M319" si="1042">+SUM(D312:D319)+SUM(C320:C323)</f>
        <v>743.74</v>
      </c>
      <c r="N319" s="6">
        <f t="shared" ref="N319" si="1043">+SUM(E312:E319)+SUM(D320:D323)</f>
        <v>734.3</v>
      </c>
      <c r="O319" s="149">
        <f t="shared" ref="O319" si="1044">+SUM(F312:F319)+SUM(E320:E323)</f>
        <v>694.82600000000002</v>
      </c>
      <c r="P319" s="132"/>
      <c r="Q319" s="164"/>
      <c r="R319" s="158"/>
    </row>
    <row r="320" spans="1:18" x14ac:dyDescent="0.25">
      <c r="A320" s="131" t="s">
        <v>6</v>
      </c>
      <c r="B320" s="148">
        <f>+'[1]6.EXPORTACION VARIETAL'!U325/1000</f>
        <v>68.618560000000002</v>
      </c>
      <c r="C320" s="6">
        <f>+'[1]6.EXPORTACION VARIETAL'!U337/1000</f>
        <v>60.662999999999997</v>
      </c>
      <c r="D320" s="6">
        <f>+'[1]6.EXPORTACION VARIETAL'!U349/1000</f>
        <v>55.43</v>
      </c>
      <c r="E320" s="6">
        <f>+'[1]6.EXPORTACION VARIETAL'!U361/1000</f>
        <v>53.783999999999999</v>
      </c>
      <c r="F320" s="149">
        <f>+'[1]6.EXPORTACION VARIETAL'!U373/1000</f>
        <v>65.989000000000004</v>
      </c>
      <c r="G320" s="132"/>
      <c r="H320" s="134"/>
      <c r="I320" s="2"/>
      <c r="J320" s="131" t="s">
        <v>6</v>
      </c>
      <c r="K320" s="148">
        <f>+SUM('[1]6.EXPORTACION VARIETAL'!U314:U325)/1000</f>
        <v>738.62605128770019</v>
      </c>
      <c r="L320" s="6">
        <f>+SUM(C312:C320)+SUM(B321:B323)</f>
        <v>740.46415999999999</v>
      </c>
      <c r="M320" s="6">
        <f t="shared" ref="M320" si="1045">+SUM(D312:D320)+SUM(C321:C323)</f>
        <v>738.50699999999995</v>
      </c>
      <c r="N320" s="6">
        <f t="shared" ref="N320" si="1046">+SUM(E312:E320)+SUM(D321:D323)</f>
        <v>732.654</v>
      </c>
      <c r="O320" s="149">
        <f t="shared" ref="O320" si="1047">+SUM(F312:F320)+SUM(E321:E323)</f>
        <v>707.03100000000006</v>
      </c>
      <c r="P320" s="132"/>
      <c r="Q320" s="164"/>
      <c r="R320" s="158"/>
    </row>
    <row r="321" spans="1:18" x14ac:dyDescent="0.25">
      <c r="A321" s="131" t="s">
        <v>7</v>
      </c>
      <c r="B321" s="148">
        <f>+'[1]6.EXPORTACION VARIETAL'!U326/1000</f>
        <v>68.246160000000003</v>
      </c>
      <c r="C321" s="6">
        <f>+'[1]6.EXPORTACION VARIETAL'!U338/1000</f>
        <v>70.497</v>
      </c>
      <c r="D321" s="6">
        <f>+'[1]6.EXPORTACION VARIETAL'!U350/1000</f>
        <v>68.573999999999998</v>
      </c>
      <c r="E321" s="6">
        <f>+'[1]6.EXPORTACION VARIETAL'!U362/1000</f>
        <v>66.825000000000003</v>
      </c>
      <c r="F321" s="149">
        <f>+'[1]6.EXPORTACION VARIETAL'!U374/1000</f>
        <v>67.853999999999999</v>
      </c>
      <c r="G321" s="132"/>
      <c r="H321" s="134"/>
      <c r="I321" s="2"/>
      <c r="J321" s="131" t="s">
        <v>7</v>
      </c>
      <c r="K321" s="148">
        <f>+SUM('[1]6.EXPORTACION VARIETAL'!U315:U326)/1000</f>
        <v>739.7296112877001</v>
      </c>
      <c r="L321" s="6">
        <f>+SUM(C312:C321)+SUM(B322:B323)</f>
        <v>742.71500000000003</v>
      </c>
      <c r="M321" s="6">
        <f t="shared" ref="M321" si="1048">+SUM(D312:D321)+SUM(C322:C323)</f>
        <v>736.58399999999995</v>
      </c>
      <c r="N321" s="6">
        <f t="shared" ref="N321" si="1049">+SUM(E312:E321)+SUM(D322:D323)</f>
        <v>730.90500000000009</v>
      </c>
      <c r="O321" s="149">
        <f t="shared" ref="O321" si="1050">+SUM(F312:F321)+SUM(E322:E323)</f>
        <v>708.06000000000006</v>
      </c>
      <c r="P321" s="132"/>
      <c r="Q321" s="164"/>
      <c r="R321" s="158"/>
    </row>
    <row r="322" spans="1:18" x14ac:dyDescent="0.25">
      <c r="A322" s="131" t="s">
        <v>8</v>
      </c>
      <c r="B322" s="148">
        <f>+'[1]6.EXPORTACION VARIETAL'!U327/1000</f>
        <v>58.334000000000003</v>
      </c>
      <c r="C322" s="6">
        <f>+'[1]6.EXPORTACION VARIETAL'!U339/1000</f>
        <v>59.274999999999999</v>
      </c>
      <c r="D322" s="6">
        <f>+'[1]6.EXPORTACION VARIETAL'!U351/1000</f>
        <v>61.36</v>
      </c>
      <c r="E322" s="6">
        <f>+'[1]6.EXPORTACION VARIETAL'!U363/1000</f>
        <v>56.628</v>
      </c>
      <c r="F322" s="149">
        <f>+'[1]6.EXPORTACION VARIETAL'!U375/1000</f>
        <v>60.893999999999998</v>
      </c>
      <c r="G322" s="132"/>
      <c r="H322" s="134"/>
      <c r="I322" s="2"/>
      <c r="J322" s="131" t="s">
        <v>8</v>
      </c>
      <c r="K322" s="148">
        <f>+SUM('[1]6.EXPORTACION VARIETAL'!U316:U327)/1000</f>
        <v>745.51176128769998</v>
      </c>
      <c r="L322" s="6">
        <f>+SUM(C312:C322)+SUM(B323)</f>
        <v>743.65599999999995</v>
      </c>
      <c r="M322" s="6">
        <f t="shared" ref="M322" si="1051">+SUM(D312:D322)+SUM(C323)</f>
        <v>738.66899999999998</v>
      </c>
      <c r="N322" s="6">
        <f t="shared" ref="N322" si="1052">+SUM(E312:E322)+SUM(D323)</f>
        <v>726.17300000000012</v>
      </c>
      <c r="O322" s="149">
        <f t="shared" ref="O322" si="1053">+SUM(F312:F322)+SUM(E323)</f>
        <v>712.32600000000014</v>
      </c>
      <c r="P322" s="132"/>
      <c r="Q322" s="164"/>
      <c r="R322" s="158"/>
    </row>
    <row r="323" spans="1:18" x14ac:dyDescent="0.25">
      <c r="A323" s="131" t="s">
        <v>9</v>
      </c>
      <c r="B323" s="148">
        <f>+'[1]6.EXPORTACION VARIETAL'!U328/1000</f>
        <v>64.563000000000002</v>
      </c>
      <c r="C323" s="6">
        <f>+'[1]6.EXPORTACION VARIETAL'!U340/1000</f>
        <v>59.945</v>
      </c>
      <c r="D323" s="6">
        <f>+'[1]6.EXPORTACION VARIETAL'!U352/1000</f>
        <v>58.688000000000002</v>
      </c>
      <c r="E323" s="6">
        <f>+'[1]6.EXPORTACION VARIETAL'!U364/1000</f>
        <v>55.186</v>
      </c>
      <c r="F323" s="149">
        <f>+'[1]6.EXPORTACION VARIETAL'!U376/1000</f>
        <v>56.317999999999998</v>
      </c>
      <c r="G323" s="132"/>
      <c r="H323" s="134"/>
      <c r="I323" s="2"/>
      <c r="J323" s="131" t="s">
        <v>9</v>
      </c>
      <c r="K323" s="148">
        <f>+SUM('[1]6.EXPORTACION VARIETAL'!U317:U328)/1000</f>
        <v>754.51245000000006</v>
      </c>
      <c r="L323" s="6">
        <f>+SUM(C312:C323)</f>
        <v>739.03800000000001</v>
      </c>
      <c r="M323" s="6">
        <f t="shared" ref="M323" si="1054">+SUM(D312:D323)</f>
        <v>737.41199999999992</v>
      </c>
      <c r="N323" s="6">
        <f t="shared" ref="N323" si="1055">+SUM(E312:E323)</f>
        <v>722.67100000000016</v>
      </c>
      <c r="O323" s="149">
        <f t="shared" ref="O323" si="1056">+SUM(F312:F323)</f>
        <v>713.45800000000008</v>
      </c>
      <c r="P323" s="132"/>
      <c r="Q323" s="164"/>
      <c r="R323" s="158"/>
    </row>
    <row r="324" spans="1:18" ht="25.5" x14ac:dyDescent="0.25">
      <c r="A324" s="135" t="s">
        <v>13</v>
      </c>
      <c r="B324" s="150">
        <f>SUM(B312:B323)</f>
        <v>754.51245000000006</v>
      </c>
      <c r="C324" s="125">
        <f t="shared" ref="C324:F324" si="1057">SUM(C312:C323)</f>
        <v>739.03800000000001</v>
      </c>
      <c r="D324" s="125">
        <f t="shared" si="1057"/>
        <v>737.41199999999992</v>
      </c>
      <c r="E324" s="125">
        <f t="shared" si="1057"/>
        <v>722.67100000000016</v>
      </c>
      <c r="F324" s="151">
        <f t="shared" si="1057"/>
        <v>713.45800000000008</v>
      </c>
      <c r="G324" s="136"/>
      <c r="H324" s="137"/>
      <c r="I324" s="3"/>
      <c r="J324" s="135" t="s">
        <v>14</v>
      </c>
      <c r="K324" s="150">
        <f t="shared" ref="K324" si="1058">+AVERAGE(K312:K323)</f>
        <v>736.69074825115842</v>
      </c>
      <c r="L324" s="125">
        <f>+AVERAGE(L312:L323)</f>
        <v>745.28913916666659</v>
      </c>
      <c r="M324" s="125">
        <f t="shared" ref="M324:P324" si="1059">+AVERAGE(M312:M323)</f>
        <v>739.79833333333329</v>
      </c>
      <c r="N324" s="125">
        <f t="shared" si="1059"/>
        <v>737.20183333333341</v>
      </c>
      <c r="O324" s="151">
        <f t="shared" si="1059"/>
        <v>708.94641666666666</v>
      </c>
      <c r="P324" s="136">
        <f t="shared" si="1059"/>
        <v>950.5983752433682</v>
      </c>
      <c r="Q324" s="166">
        <f t="shared" ref="Q324" si="1060">+P324/O324-1</f>
        <v>0.34086068128096869</v>
      </c>
      <c r="R324" s="243">
        <f t="shared" ref="R324" si="1061">+POWER(P324/K324,0.2)-1</f>
        <v>5.2306784393923111E-2</v>
      </c>
    </row>
    <row r="325" spans="1:18" ht="26.25" thickBot="1" x14ac:dyDescent="0.3">
      <c r="A325" s="142" t="s">
        <v>12</v>
      </c>
      <c r="B325" s="154"/>
      <c r="C325" s="127">
        <f>+C324/B324-1</f>
        <v>-2.0509204321280672E-2</v>
      </c>
      <c r="D325" s="127">
        <f t="shared" ref="D325" si="1062">+D324/C324-1</f>
        <v>-2.2001575020500486E-3</v>
      </c>
      <c r="E325" s="127">
        <f t="shared" ref="E325" si="1063">+E324/D324-1</f>
        <v>-1.9990181879328994E-2</v>
      </c>
      <c r="F325" s="155">
        <f t="shared" ref="F325" si="1064">+F324/E324-1</f>
        <v>-1.2748539791966329E-2</v>
      </c>
      <c r="G325" s="143"/>
      <c r="H325" s="145"/>
      <c r="I325" s="2"/>
      <c r="J325" s="142" t="s">
        <v>12</v>
      </c>
      <c r="K325" s="154"/>
      <c r="L325" s="127">
        <f>+L324/K324-1</f>
        <v>1.1671642321992026E-2</v>
      </c>
      <c r="M325" s="127">
        <f t="shared" ref="M325" si="1065">+M324/L324-1</f>
        <v>-7.3673498576307672E-3</v>
      </c>
      <c r="N325" s="127">
        <f t="shared" ref="N325" si="1066">+N324/M324-1</f>
        <v>-3.5097402670546396E-3</v>
      </c>
      <c r="O325" s="155">
        <f t="shared" ref="O325" si="1067">+O324/N324-1</f>
        <v>-3.8327925120461237E-2</v>
      </c>
      <c r="P325" s="144">
        <f t="shared" ref="P325" si="1068">+P324/O324-1</f>
        <v>0.34086068128096869</v>
      </c>
      <c r="Q325" s="143"/>
      <c r="R325" s="161"/>
    </row>
    <row r="326" spans="1:18" ht="15.75" thickBot="1" x14ac:dyDescent="0.3"/>
    <row r="327" spans="1:18" ht="15.75" thickBot="1" x14ac:dyDescent="0.3">
      <c r="A327" s="279" t="s">
        <v>82</v>
      </c>
      <c r="B327" s="280"/>
      <c r="C327" s="280"/>
      <c r="D327" s="280"/>
      <c r="E327" s="280"/>
      <c r="F327" s="280"/>
      <c r="G327" s="280"/>
      <c r="H327" s="281"/>
      <c r="I327" s="2"/>
      <c r="J327" s="279" t="s">
        <v>83</v>
      </c>
      <c r="K327" s="280"/>
      <c r="L327" s="280"/>
      <c r="M327" s="280"/>
      <c r="N327" s="280"/>
      <c r="O327" s="280"/>
      <c r="P327" s="280"/>
      <c r="Q327" s="280"/>
      <c r="R327" s="281"/>
    </row>
    <row r="328" spans="1:18" ht="38.25" x14ac:dyDescent="0.25">
      <c r="A328" s="180"/>
      <c r="B328" s="181">
        <v>2016</v>
      </c>
      <c r="C328" s="181">
        <f>+B328+1</f>
        <v>2017</v>
      </c>
      <c r="D328" s="181">
        <f t="shared" ref="D328" si="1069">+C328+1</f>
        <v>2018</v>
      </c>
      <c r="E328" s="181">
        <f t="shared" ref="E328" si="1070">+D328+1</f>
        <v>2019</v>
      </c>
      <c r="F328" s="182">
        <f t="shared" ref="F328" si="1071">+E328+1</f>
        <v>2020</v>
      </c>
      <c r="G328" s="183">
        <f t="shared" ref="G328" si="1072">+F328+1</f>
        <v>2021</v>
      </c>
      <c r="H328" s="184" t="s">
        <v>16</v>
      </c>
      <c r="I328" s="2"/>
      <c r="J328" s="180"/>
      <c r="K328" s="181">
        <v>2016</v>
      </c>
      <c r="L328" s="181">
        <f>+K328+1</f>
        <v>2017</v>
      </c>
      <c r="M328" s="181">
        <f t="shared" ref="M328" si="1073">+L328+1</f>
        <v>2018</v>
      </c>
      <c r="N328" s="181">
        <f t="shared" ref="N328" si="1074">+M328+1</f>
        <v>2019</v>
      </c>
      <c r="O328" s="182">
        <f t="shared" ref="O328" si="1075">+N328+1</f>
        <v>2020</v>
      </c>
      <c r="P328" s="183">
        <f t="shared" ref="P328" si="1076">+O328+1</f>
        <v>2021</v>
      </c>
      <c r="Q328" s="202" t="s">
        <v>16</v>
      </c>
      <c r="R328" s="184" t="s">
        <v>21</v>
      </c>
    </row>
    <row r="329" spans="1:18" x14ac:dyDescent="0.25">
      <c r="A329" s="185" t="s">
        <v>10</v>
      </c>
      <c r="B329" s="6">
        <f>+B168/B7</f>
        <v>3.4857977701491794</v>
      </c>
      <c r="C329" s="6">
        <f t="shared" ref="C329:G329" si="1077">+C168/C7</f>
        <v>3.395474353717495</v>
      </c>
      <c r="D329" s="6">
        <f t="shared" si="1077"/>
        <v>4.2788708517414982</v>
      </c>
      <c r="E329" s="6">
        <f t="shared" si="1077"/>
        <v>3.8477282468924123</v>
      </c>
      <c r="F329" s="176">
        <f t="shared" si="1077"/>
        <v>3.2031164270821897</v>
      </c>
      <c r="G329" s="179">
        <f t="shared" si="1077"/>
        <v>3.1294278388772687</v>
      </c>
      <c r="H329" s="177">
        <f>+G329/F329-1</f>
        <v>-2.300527935291008E-2</v>
      </c>
      <c r="I329" s="2"/>
      <c r="J329" s="185" t="s">
        <v>10</v>
      </c>
      <c r="K329" s="6">
        <f>+K168/K7</f>
        <v>3.6884522569364195</v>
      </c>
      <c r="L329" s="6">
        <f t="shared" ref="L329:P329" si="1078">+L168/L7</f>
        <v>3.7063015092851055</v>
      </c>
      <c r="M329" s="6">
        <f t="shared" si="1078"/>
        <v>4.0952189119092939</v>
      </c>
      <c r="N329" s="6">
        <f t="shared" si="1078"/>
        <v>4.0794067196369284</v>
      </c>
      <c r="O329" s="176">
        <f t="shared" si="1078"/>
        <v>3.7190160130323195</v>
      </c>
      <c r="P329" s="179">
        <f t="shared" si="1078"/>
        <v>3.0660680731095704</v>
      </c>
      <c r="Q329" s="203">
        <f>+P329/O329-1</f>
        <v>-0.1755700802671093</v>
      </c>
      <c r="R329" s="177">
        <f>+POWER(P329/K329,0.2)-1</f>
        <v>-3.6287426348632801E-2</v>
      </c>
    </row>
    <row r="330" spans="1:18" x14ac:dyDescent="0.25">
      <c r="A330" s="185" t="s">
        <v>11</v>
      </c>
      <c r="B330" s="6">
        <f t="shared" ref="B330:G330" si="1079">+B169/B8</f>
        <v>3.3681752749943428</v>
      </c>
      <c r="C330" s="6">
        <f t="shared" si="1079"/>
        <v>4.0054133074729696</v>
      </c>
      <c r="D330" s="6">
        <f t="shared" si="1079"/>
        <v>4.0945125580288062</v>
      </c>
      <c r="E330" s="6">
        <f t="shared" si="1079"/>
        <v>3.8340604941897052</v>
      </c>
      <c r="F330" s="176">
        <f t="shared" si="1079"/>
        <v>3.308054366721223</v>
      </c>
      <c r="G330" s="179">
        <f t="shared" si="1079"/>
        <v>3.2166597169417939</v>
      </c>
      <c r="H330" s="177">
        <f t="shared" ref="H330:H332" si="1080">+G330/F330-1</f>
        <v>-2.7627916487362625E-2</v>
      </c>
      <c r="I330" s="2"/>
      <c r="J330" s="185" t="s">
        <v>11</v>
      </c>
      <c r="K330" s="6">
        <f t="shared" ref="K330:P330" si="1081">+K169/K8</f>
        <v>3.6580239847547351</v>
      </c>
      <c r="L330" s="6">
        <f t="shared" si="1081"/>
        <v>3.7500240584644566</v>
      </c>
      <c r="M330" s="6">
        <f t="shared" si="1081"/>
        <v>4.1004415949089106</v>
      </c>
      <c r="N330" s="6">
        <f t="shared" si="1081"/>
        <v>4.0589051914044649</v>
      </c>
      <c r="O330" s="176">
        <f t="shared" si="1081"/>
        <v>3.6789548185539824</v>
      </c>
      <c r="P330" s="179">
        <f t="shared" si="1081"/>
        <v>3.0625530304019213</v>
      </c>
      <c r="Q330" s="203">
        <f t="shared" ref="Q330:Q332" si="1082">+P330/O330-1</f>
        <v>-0.16754807236103508</v>
      </c>
      <c r="R330" s="177">
        <f t="shared" ref="R330:R332" si="1083">+POWER(P330/K330,0.2)-1</f>
        <v>-3.4910892950043682E-2</v>
      </c>
    </row>
    <row r="331" spans="1:18" x14ac:dyDescent="0.25">
      <c r="A331" s="185" t="s">
        <v>0</v>
      </c>
      <c r="B331" s="6">
        <f t="shared" ref="B331:G331" si="1084">+B170/B9</f>
        <v>3.554083016374324</v>
      </c>
      <c r="C331" s="6">
        <f t="shared" si="1084"/>
        <v>4.1283646844351205</v>
      </c>
      <c r="D331" s="6">
        <f t="shared" si="1084"/>
        <v>4.1994742633573789</v>
      </c>
      <c r="E331" s="6">
        <f t="shared" si="1084"/>
        <v>3.7124222056260887</v>
      </c>
      <c r="F331" s="176">
        <f t="shared" si="1084"/>
        <v>3.5403366811694386</v>
      </c>
      <c r="G331" s="179">
        <f t="shared" si="1084"/>
        <v>3.1666181203333355</v>
      </c>
      <c r="H331" s="177">
        <f t="shared" si="1080"/>
        <v>-0.10556017534260531</v>
      </c>
      <c r="I331" s="2"/>
      <c r="J331" s="185" t="s">
        <v>0</v>
      </c>
      <c r="K331" s="6">
        <f t="shared" ref="K331:P331" si="1085">+K170/K9</f>
        <v>3.6505348775667037</v>
      </c>
      <c r="L331" s="6">
        <f t="shared" si="1085"/>
        <v>3.7975459595144447</v>
      </c>
      <c r="M331" s="6">
        <f t="shared" si="1085"/>
        <v>4.1063723277945066</v>
      </c>
      <c r="N331" s="6">
        <f t="shared" si="1085"/>
        <v>4.01858736984817</v>
      </c>
      <c r="O331" s="176">
        <f t="shared" si="1085"/>
        <v>3.6656847765920322</v>
      </c>
      <c r="P331" s="179">
        <f t="shared" si="1085"/>
        <v>3.0420056308974059</v>
      </c>
      <c r="Q331" s="203">
        <f t="shared" si="1082"/>
        <v>-0.17013987391312391</v>
      </c>
      <c r="R331" s="177">
        <f t="shared" si="1083"/>
        <v>-3.5814264022020703E-2</v>
      </c>
    </row>
    <row r="332" spans="1:18" x14ac:dyDescent="0.25">
      <c r="A332" s="185" t="s">
        <v>1</v>
      </c>
      <c r="B332" s="6">
        <f t="shared" ref="B332:G332" si="1086">+B171/B10</f>
        <v>3.9495120204242262</v>
      </c>
      <c r="C332" s="6">
        <f t="shared" si="1086"/>
        <v>3.9893769891534587</v>
      </c>
      <c r="D332" s="6">
        <f t="shared" si="1086"/>
        <v>4.0892740353172012</v>
      </c>
      <c r="E332" s="6">
        <f t="shared" si="1086"/>
        <v>3.9381509555223708</v>
      </c>
      <c r="F332" s="176">
        <f t="shared" si="1086"/>
        <v>3.302994511220732</v>
      </c>
      <c r="G332" s="179">
        <f t="shared" si="1086"/>
        <v>3.279501770067808</v>
      </c>
      <c r="H332" s="177">
        <f t="shared" si="1080"/>
        <v>-7.1125583385367452E-3</v>
      </c>
      <c r="I332" s="2"/>
      <c r="J332" s="185" t="s">
        <v>1</v>
      </c>
      <c r="K332" s="6">
        <f t="shared" ref="K332:P332" si="1087">+K171/K10</f>
        <v>3.6814661723427298</v>
      </c>
      <c r="L332" s="6">
        <f t="shared" si="1087"/>
        <v>3.7992975170859209</v>
      </c>
      <c r="M332" s="6">
        <f t="shared" si="1087"/>
        <v>4.1143958255988604</v>
      </c>
      <c r="N332" s="6">
        <f t="shared" si="1087"/>
        <v>4.0062888903651546</v>
      </c>
      <c r="O332" s="176">
        <f t="shared" si="1087"/>
        <v>3.6109722438596772</v>
      </c>
      <c r="P332" s="179">
        <f t="shared" si="1087"/>
        <v>3.0425565109297663</v>
      </c>
      <c r="Q332" s="203">
        <f t="shared" si="1082"/>
        <v>-0.15741348715611991</v>
      </c>
      <c r="R332" s="177">
        <f t="shared" si="1083"/>
        <v>-3.7405074642827496E-2</v>
      </c>
    </row>
    <row r="333" spans="1:18" x14ac:dyDescent="0.25">
      <c r="A333" s="185" t="s">
        <v>2</v>
      </c>
      <c r="B333" s="6">
        <f t="shared" ref="B333:G333" si="1088">+B172/B11</f>
        <v>3.7905568173364723</v>
      </c>
      <c r="C333" s="6">
        <f t="shared" si="1088"/>
        <v>4.1775635909714124</v>
      </c>
      <c r="D333" s="6">
        <f t="shared" si="1088"/>
        <v>4.3131753037344485</v>
      </c>
      <c r="E333" s="6">
        <f t="shared" si="1088"/>
        <v>4.0619352718909152</v>
      </c>
      <c r="F333" s="176">
        <f t="shared" si="1088"/>
        <v>3.0640844359155643</v>
      </c>
      <c r="G333" s="179">
        <f t="shared" si="1088"/>
        <v>3.2445838657344264</v>
      </c>
      <c r="H333" s="177">
        <f t="shared" ref="H333:H334" si="1089">+G333/F333-1</f>
        <v>5.8908112225349862E-2</v>
      </c>
      <c r="I333" s="2"/>
      <c r="J333" s="185" t="s">
        <v>2</v>
      </c>
      <c r="K333" s="6">
        <f t="shared" ref="K333:P333" si="1090">+K172/K11</f>
        <v>3.7071758876820153</v>
      </c>
      <c r="L333" s="6">
        <f t="shared" si="1090"/>
        <v>3.8299277902598878</v>
      </c>
      <c r="M333" s="6">
        <f t="shared" si="1090"/>
        <v>4.1264613529539957</v>
      </c>
      <c r="N333" s="6">
        <f t="shared" si="1090"/>
        <v>3.9855735512387658</v>
      </c>
      <c r="O333" s="176">
        <f t="shared" si="1090"/>
        <v>3.5229447603480555</v>
      </c>
      <c r="P333" s="179">
        <f t="shared" si="1090"/>
        <v>3.0619524363655817</v>
      </c>
      <c r="Q333" s="203">
        <f t="shared" ref="Q333:Q334" si="1091">+P333/O333-1</f>
        <v>-0.13085425839516407</v>
      </c>
      <c r="R333" s="177">
        <f t="shared" ref="R333:R334" si="1092">+POWER(P333/K333,0.2)-1</f>
        <v>-3.7521471747925528E-2</v>
      </c>
    </row>
    <row r="334" spans="1:18" x14ac:dyDescent="0.25">
      <c r="A334" s="185" t="s">
        <v>3</v>
      </c>
      <c r="B334" s="6">
        <f t="shared" ref="B334:G334" si="1093">+B173/B12</f>
        <v>3.8625505650946765</v>
      </c>
      <c r="C334" s="6">
        <f t="shared" si="1093"/>
        <v>3.8684108150165337</v>
      </c>
      <c r="D334" s="6">
        <f t="shared" si="1093"/>
        <v>4.1876417485658379</v>
      </c>
      <c r="E334" s="6">
        <f t="shared" si="1093"/>
        <v>3.925089242900528</v>
      </c>
      <c r="F334" s="176">
        <f t="shared" si="1093"/>
        <v>3.0281579361333959</v>
      </c>
      <c r="G334" s="179">
        <f t="shared" si="1093"/>
        <v>3.3576611923197111</v>
      </c>
      <c r="H334" s="177">
        <f t="shared" si="1089"/>
        <v>0.10881310127669641</v>
      </c>
      <c r="I334" s="2"/>
      <c r="J334" s="185" t="s">
        <v>3</v>
      </c>
      <c r="K334" s="6">
        <f t="shared" ref="K334:P334" si="1094">+K173/K12</f>
        <v>3.714441470532706</v>
      </c>
      <c r="L334" s="6">
        <f t="shared" si="1094"/>
        <v>3.8307107485010015</v>
      </c>
      <c r="M334" s="6">
        <f t="shared" si="1094"/>
        <v>4.1539262141116176</v>
      </c>
      <c r="N334" s="6">
        <f t="shared" si="1094"/>
        <v>3.9661837044768911</v>
      </c>
      <c r="O334" s="176">
        <f t="shared" si="1094"/>
        <v>3.4514646659010264</v>
      </c>
      <c r="P334" s="179">
        <f t="shared" si="1094"/>
        <v>3.0675635104253027</v>
      </c>
      <c r="Q334" s="203">
        <f t="shared" si="1091"/>
        <v>-0.11122847620852117</v>
      </c>
      <c r="R334" s="177">
        <f t="shared" si="1092"/>
        <v>-3.7545940313806425E-2</v>
      </c>
    </row>
    <row r="335" spans="1:18" x14ac:dyDescent="0.25">
      <c r="A335" s="185" t="s">
        <v>4</v>
      </c>
      <c r="B335" s="6">
        <f t="shared" ref="B335:F335" si="1095">+B174/B13</f>
        <v>3.866781177880549</v>
      </c>
      <c r="C335" s="6">
        <f t="shared" si="1095"/>
        <v>4.1061840692312552</v>
      </c>
      <c r="D335" s="6">
        <f t="shared" si="1095"/>
        <v>4.0719344185586124</v>
      </c>
      <c r="E335" s="6">
        <f t="shared" si="1095"/>
        <v>3.8305913079609422</v>
      </c>
      <c r="F335" s="176">
        <f t="shared" si="1095"/>
        <v>2.9325160787894249</v>
      </c>
      <c r="G335" s="179"/>
      <c r="H335" s="178"/>
      <c r="I335" s="2"/>
      <c r="J335" s="185" t="s">
        <v>4</v>
      </c>
      <c r="K335" s="6">
        <f t="shared" ref="K335:O335" si="1096">+K174/K13</f>
        <v>3.7073515697425026</v>
      </c>
      <c r="L335" s="6">
        <f t="shared" si="1096"/>
        <v>3.8489914285354221</v>
      </c>
      <c r="M335" s="6">
        <f t="shared" si="1096"/>
        <v>4.1500559796781928</v>
      </c>
      <c r="N335" s="6">
        <f t="shared" si="1096"/>
        <v>3.9453178467775181</v>
      </c>
      <c r="O335" s="176">
        <f t="shared" si="1096"/>
        <v>3.3669395665329582</v>
      </c>
      <c r="P335" s="179"/>
      <c r="Q335" s="204"/>
      <c r="R335" s="178"/>
    </row>
    <row r="336" spans="1:18" x14ac:dyDescent="0.25">
      <c r="A336" s="185" t="s">
        <v>5</v>
      </c>
      <c r="B336" s="6">
        <f t="shared" ref="B336:F336" si="1097">+B175/B14</f>
        <v>3.713334942347855</v>
      </c>
      <c r="C336" s="6">
        <f t="shared" si="1097"/>
        <v>3.9978944702138772</v>
      </c>
      <c r="D336" s="6">
        <f t="shared" si="1097"/>
        <v>4.3333691544427131</v>
      </c>
      <c r="E336" s="6">
        <f t="shared" si="1097"/>
        <v>3.7390703381012287</v>
      </c>
      <c r="F336" s="176">
        <f t="shared" si="1097"/>
        <v>2.9409690594423061</v>
      </c>
      <c r="G336" s="179"/>
      <c r="H336" s="178"/>
      <c r="I336" s="2"/>
      <c r="J336" s="185" t="s">
        <v>5</v>
      </c>
      <c r="K336" s="6">
        <f t="shared" ref="K336:O336" si="1098">+K175/K14</f>
        <v>3.704245718703473</v>
      </c>
      <c r="L336" s="6">
        <f t="shared" si="1098"/>
        <v>3.8792495695162685</v>
      </c>
      <c r="M336" s="6">
        <f t="shared" si="1098"/>
        <v>4.184042524043071</v>
      </c>
      <c r="N336" s="6">
        <f t="shared" si="1098"/>
        <v>3.8888246748050608</v>
      </c>
      <c r="O336" s="176">
        <f t="shared" si="1098"/>
        <v>3.2899280497071453</v>
      </c>
      <c r="P336" s="179"/>
      <c r="Q336" s="204"/>
      <c r="R336" s="178"/>
    </row>
    <row r="337" spans="1:18" x14ac:dyDescent="0.25">
      <c r="A337" s="185" t="s">
        <v>6</v>
      </c>
      <c r="B337" s="6">
        <f t="shared" ref="B337:F337" si="1099">+B176/B15</f>
        <v>4.0068688291768444</v>
      </c>
      <c r="C337" s="6">
        <f t="shared" si="1099"/>
        <v>4.1254321798278459</v>
      </c>
      <c r="D337" s="6">
        <f t="shared" si="1099"/>
        <v>3.9983559574326275</v>
      </c>
      <c r="E337" s="6">
        <f t="shared" si="1099"/>
        <v>3.7074502904835938</v>
      </c>
      <c r="F337" s="176">
        <f t="shared" si="1099"/>
        <v>2.9843201905688743</v>
      </c>
      <c r="G337" s="179"/>
      <c r="H337" s="178"/>
      <c r="I337" s="2"/>
      <c r="J337" s="185" t="s">
        <v>6</v>
      </c>
      <c r="K337" s="6">
        <f t="shared" ref="K337:O337" si="1100">+K176/K15</f>
        <v>3.7197466321240564</v>
      </c>
      <c r="L337" s="6">
        <f t="shared" si="1100"/>
        <v>3.8873398152036027</v>
      </c>
      <c r="M337" s="6">
        <f t="shared" si="1100"/>
        <v>4.1745608403600309</v>
      </c>
      <c r="N337" s="6">
        <f t="shared" si="1100"/>
        <v>3.8666604547897183</v>
      </c>
      <c r="O337" s="176">
        <f t="shared" si="1100"/>
        <v>3.2313486623609715</v>
      </c>
      <c r="P337" s="179"/>
      <c r="Q337" s="204"/>
      <c r="R337" s="178"/>
    </row>
    <row r="338" spans="1:18" x14ac:dyDescent="0.25">
      <c r="A338" s="185" t="s">
        <v>7</v>
      </c>
      <c r="B338" s="6">
        <f t="shared" ref="B338:F338" si="1101">+B177/B16</f>
        <v>3.6514122435797711</v>
      </c>
      <c r="C338" s="6">
        <f t="shared" si="1101"/>
        <v>4.0764850168956581</v>
      </c>
      <c r="D338" s="6">
        <f t="shared" si="1101"/>
        <v>3.8745381155969723</v>
      </c>
      <c r="E338" s="6">
        <f t="shared" si="1101"/>
        <v>3.6577318923964564</v>
      </c>
      <c r="F338" s="176">
        <f t="shared" si="1101"/>
        <v>2.7672437648134554</v>
      </c>
      <c r="G338" s="179"/>
      <c r="H338" s="178"/>
      <c r="I338" s="2"/>
      <c r="J338" s="185" t="s">
        <v>7</v>
      </c>
      <c r="K338" s="6">
        <f t="shared" ref="K338:O338" si="1102">+K177/K16</f>
        <v>3.7095951930424422</v>
      </c>
      <c r="L338" s="6">
        <f t="shared" si="1102"/>
        <v>3.9288072430068639</v>
      </c>
      <c r="M338" s="6">
        <f t="shared" si="1102"/>
        <v>4.15412905670778</v>
      </c>
      <c r="N338" s="6">
        <f t="shared" si="1102"/>
        <v>3.8451855608758683</v>
      </c>
      <c r="O338" s="176">
        <f t="shared" si="1102"/>
        <v>3.1420389076432436</v>
      </c>
      <c r="P338" s="179"/>
      <c r="Q338" s="204"/>
      <c r="R338" s="178"/>
    </row>
    <row r="339" spans="1:18" x14ac:dyDescent="0.25">
      <c r="A339" s="185" t="s">
        <v>8</v>
      </c>
      <c r="B339" s="6">
        <f t="shared" ref="B339:F339" si="1103">+B178/B17</f>
        <v>3.9528914389249588</v>
      </c>
      <c r="C339" s="6">
        <f t="shared" si="1103"/>
        <v>4.2227610733915295</v>
      </c>
      <c r="D339" s="6">
        <f t="shared" si="1103"/>
        <v>4.117448364246898</v>
      </c>
      <c r="E339" s="6">
        <f t="shared" si="1103"/>
        <v>3.4977542651209856</v>
      </c>
      <c r="F339" s="176">
        <f t="shared" si="1103"/>
        <v>3.0237933682789881</v>
      </c>
      <c r="G339" s="179"/>
      <c r="H339" s="178"/>
      <c r="I339" s="2"/>
      <c r="J339" s="185" t="s">
        <v>8</v>
      </c>
      <c r="K339" s="6">
        <f t="shared" ref="K339:O339" si="1104">+K178/K17</f>
        <v>3.722538117550946</v>
      </c>
      <c r="L339" s="6">
        <f t="shared" si="1104"/>
        <v>3.9492254747341802</v>
      </c>
      <c r="M339" s="6">
        <f t="shared" si="1104"/>
        <v>4.1455222699496197</v>
      </c>
      <c r="N339" s="6">
        <f t="shared" si="1104"/>
        <v>3.7925390184934371</v>
      </c>
      <c r="O339" s="176">
        <f t="shared" si="1104"/>
        <v>3.1042108808479378</v>
      </c>
      <c r="P339" s="179"/>
      <c r="Q339" s="204"/>
      <c r="R339" s="178"/>
    </row>
    <row r="340" spans="1:18" x14ac:dyDescent="0.25">
      <c r="A340" s="185" t="s">
        <v>9</v>
      </c>
      <c r="B340" s="6">
        <f t="shared" ref="B340:F341" si="1105">+B179/B18</f>
        <v>3.4677647248799</v>
      </c>
      <c r="C340" s="6">
        <f t="shared" si="1105"/>
        <v>4.2286024642975049</v>
      </c>
      <c r="D340" s="6">
        <f t="shared" si="1105"/>
        <v>3.8211566979733074</v>
      </c>
      <c r="E340" s="6">
        <f t="shared" si="1105"/>
        <v>3.5786638677928178</v>
      </c>
      <c r="F340" s="176">
        <f t="shared" si="1105"/>
        <v>3.0895085883758289</v>
      </c>
      <c r="G340" s="179"/>
      <c r="H340" s="178"/>
      <c r="I340" s="2"/>
      <c r="J340" s="185" t="s">
        <v>9</v>
      </c>
      <c r="K340" s="6">
        <f t="shared" ref="K340:O340" si="1106">+K179/K18</f>
        <v>3.7159306664555176</v>
      </c>
      <c r="L340" s="6">
        <f t="shared" si="1106"/>
        <v>4.0214582309830345</v>
      </c>
      <c r="M340" s="6">
        <f t="shared" si="1106"/>
        <v>4.1109937797367024</v>
      </c>
      <c r="N340" s="6">
        <f t="shared" si="1106"/>
        <v>3.7731582399618944</v>
      </c>
      <c r="O340" s="176">
        <f t="shared" si="1106"/>
        <v>3.0710545100367579</v>
      </c>
      <c r="P340" s="179"/>
      <c r="Q340" s="204"/>
      <c r="R340" s="178"/>
    </row>
    <row r="341" spans="1:18" ht="25.5" x14ac:dyDescent="0.25">
      <c r="A341" s="186" t="s">
        <v>13</v>
      </c>
      <c r="B341" s="189">
        <f t="shared" si="1105"/>
        <v>3.7159306664555176</v>
      </c>
      <c r="C341" s="189">
        <f t="shared" si="1105"/>
        <v>4.0214582309830345</v>
      </c>
      <c r="D341" s="189">
        <f t="shared" si="1105"/>
        <v>4.1109937797367024</v>
      </c>
      <c r="E341" s="189">
        <f t="shared" si="1105"/>
        <v>3.7731582399618944</v>
      </c>
      <c r="F341" s="190">
        <f t="shared" si="1105"/>
        <v>3.0710545100367579</v>
      </c>
      <c r="G341" s="191"/>
      <c r="H341" s="192"/>
      <c r="I341" s="3"/>
      <c r="J341" s="186" t="s">
        <v>14</v>
      </c>
      <c r="K341" s="189">
        <f t="shared" ref="K341:P341" si="1107">+K180/K19</f>
        <v>3.6983929355879339</v>
      </c>
      <c r="L341" s="189">
        <f t="shared" si="1107"/>
        <v>3.8505199640776109</v>
      </c>
      <c r="M341" s="189">
        <f t="shared" si="1107"/>
        <v>4.1346094862487028</v>
      </c>
      <c r="N341" s="189">
        <f t="shared" si="1107"/>
        <v>3.9338129814251559</v>
      </c>
      <c r="O341" s="190">
        <f t="shared" si="1107"/>
        <v>3.3917279854049975</v>
      </c>
      <c r="P341" s="191">
        <f t="shared" si="1107"/>
        <v>3.0587438667918967</v>
      </c>
      <c r="Q341" s="206">
        <f t="shared" ref="Q341" si="1108">+P341/O341-1</f>
        <v>-9.8175360773614662E-2</v>
      </c>
      <c r="R341" s="215">
        <f t="shared" ref="R341" si="1109">+POWER(P341/K341,0.2)-1</f>
        <v>-3.7266659568879756E-2</v>
      </c>
    </row>
    <row r="342" spans="1:18" ht="25.5" x14ac:dyDescent="0.25">
      <c r="A342" s="187" t="s">
        <v>15</v>
      </c>
      <c r="B342" s="193">
        <f>+B341/B$485</f>
        <v>1.0724071195659</v>
      </c>
      <c r="C342" s="193">
        <f t="shared" ref="C342:F342" si="1110">+C341/C$485</f>
        <v>1.0661159269849725</v>
      </c>
      <c r="D342" s="193">
        <f t="shared" si="1110"/>
        <v>1.0806023430637828</v>
      </c>
      <c r="E342" s="193">
        <f t="shared" si="1110"/>
        <v>1.1095911213564091</v>
      </c>
      <c r="F342" s="194">
        <f t="shared" si="1110"/>
        <v>1.1169008813297878</v>
      </c>
      <c r="G342" s="195"/>
      <c r="H342" s="196"/>
      <c r="I342" s="3"/>
      <c r="J342" s="187" t="s">
        <v>15</v>
      </c>
      <c r="K342" s="193">
        <f t="shared" ref="K342:P342" si="1111">+K341/K$485</f>
        <v>1.0848220551101444</v>
      </c>
      <c r="L342" s="193">
        <f t="shared" si="1111"/>
        <v>1.0649047598204933</v>
      </c>
      <c r="M342" s="193">
        <f t="shared" si="1111"/>
        <v>1.0713883130458528</v>
      </c>
      <c r="N342" s="193">
        <f t="shared" si="1111"/>
        <v>1.0957976024862808</v>
      </c>
      <c r="O342" s="194">
        <f t="shared" si="1111"/>
        <v>1.1298430718932959</v>
      </c>
      <c r="P342" s="195">
        <f t="shared" si="1111"/>
        <v>1.1024167775883449</v>
      </c>
      <c r="Q342" s="205"/>
      <c r="R342" s="196"/>
    </row>
    <row r="343" spans="1:18" ht="26.25" thickBot="1" x14ac:dyDescent="0.3">
      <c r="A343" s="188" t="s">
        <v>12</v>
      </c>
      <c r="B343" s="197"/>
      <c r="C343" s="198">
        <f>+C341/B341-1</f>
        <v>8.2221007858294559E-2</v>
      </c>
      <c r="D343" s="198">
        <f t="shared" ref="D343" si="1112">+D341/C341-1</f>
        <v>2.2264448269995185E-2</v>
      </c>
      <c r="E343" s="198">
        <f t="shared" ref="E343" si="1113">+E341/D341-1</f>
        <v>-8.217855775895766E-2</v>
      </c>
      <c r="F343" s="199">
        <f t="shared" ref="F343" si="1114">+F341/E341-1</f>
        <v>-0.18607852766128019</v>
      </c>
      <c r="G343" s="200"/>
      <c r="H343" s="201"/>
      <c r="I343" s="2"/>
      <c r="J343" s="188" t="s">
        <v>12</v>
      </c>
      <c r="K343" s="197"/>
      <c r="L343" s="198">
        <f>+L341/K341-1</f>
        <v>4.1133279005004741E-2</v>
      </c>
      <c r="M343" s="198">
        <f t="shared" ref="M343" si="1115">+M341/L341-1</f>
        <v>7.3779521940264825E-2</v>
      </c>
      <c r="N343" s="198">
        <f t="shared" ref="N343" si="1116">+N341/M341-1</f>
        <v>-4.8564805332009242E-2</v>
      </c>
      <c r="O343" s="199">
        <f t="shared" ref="O343" si="1117">+O341/N341-1</f>
        <v>-0.13780141521211053</v>
      </c>
      <c r="P343" s="214">
        <f t="shared" ref="P343" si="1118">+P341/O341-1</f>
        <v>-9.8175360773614662E-2</v>
      </c>
      <c r="Q343" s="200"/>
      <c r="R343" s="201"/>
    </row>
    <row r="344" spans="1:18" ht="15.75" thickBo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</row>
    <row r="345" spans="1:18" ht="15.75" thickBot="1" x14ac:dyDescent="0.3">
      <c r="A345" s="279" t="s">
        <v>84</v>
      </c>
      <c r="B345" s="280"/>
      <c r="C345" s="280"/>
      <c r="D345" s="280"/>
      <c r="E345" s="280"/>
      <c r="F345" s="280"/>
      <c r="G345" s="280"/>
      <c r="H345" s="281"/>
      <c r="I345" s="2"/>
      <c r="J345" s="279" t="s">
        <v>85</v>
      </c>
      <c r="K345" s="280"/>
      <c r="L345" s="280"/>
      <c r="M345" s="280"/>
      <c r="N345" s="280"/>
      <c r="O345" s="280"/>
      <c r="P345" s="280"/>
      <c r="Q345" s="280"/>
      <c r="R345" s="281"/>
    </row>
    <row r="346" spans="1:18" ht="38.25" x14ac:dyDescent="0.25">
      <c r="A346" s="180"/>
      <c r="B346" s="181">
        <v>2016</v>
      </c>
      <c r="C346" s="181">
        <f>+B346+1</f>
        <v>2017</v>
      </c>
      <c r="D346" s="181">
        <f t="shared" ref="D346" si="1119">+C346+1</f>
        <v>2018</v>
      </c>
      <c r="E346" s="181">
        <f t="shared" ref="E346" si="1120">+D346+1</f>
        <v>2019</v>
      </c>
      <c r="F346" s="182">
        <f t="shared" ref="F346" si="1121">+E346+1</f>
        <v>2020</v>
      </c>
      <c r="G346" s="183">
        <f t="shared" ref="G346" si="1122">+F346+1</f>
        <v>2021</v>
      </c>
      <c r="H346" s="184" t="s">
        <v>16</v>
      </c>
      <c r="I346" s="2"/>
      <c r="J346" s="180"/>
      <c r="K346" s="181">
        <v>2016</v>
      </c>
      <c r="L346" s="181">
        <f>+K346+1</f>
        <v>2017</v>
      </c>
      <c r="M346" s="181">
        <f t="shared" ref="M346" si="1123">+L346+1</f>
        <v>2018</v>
      </c>
      <c r="N346" s="181">
        <f t="shared" ref="N346" si="1124">+M346+1</f>
        <v>2019</v>
      </c>
      <c r="O346" s="182">
        <f t="shared" ref="O346" si="1125">+N346+1</f>
        <v>2020</v>
      </c>
      <c r="P346" s="183">
        <f t="shared" ref="P346" si="1126">+O346+1</f>
        <v>2021</v>
      </c>
      <c r="Q346" s="202" t="s">
        <v>16</v>
      </c>
      <c r="R346" s="184" t="s">
        <v>21</v>
      </c>
    </row>
    <row r="347" spans="1:18" x14ac:dyDescent="0.25">
      <c r="A347" s="185" t="s">
        <v>10</v>
      </c>
      <c r="B347" s="6">
        <f>+B186/B25</f>
        <v>2.3340690688930579</v>
      </c>
      <c r="C347" s="6">
        <f t="shared" ref="C347:G347" si="1127">+C186/C25</f>
        <v>4.1123483047666705</v>
      </c>
      <c r="D347" s="6">
        <f t="shared" si="1127"/>
        <v>4.3056950776601495</v>
      </c>
      <c r="E347" s="6">
        <f t="shared" si="1127"/>
        <v>4.1935256861365229</v>
      </c>
      <c r="F347" s="176">
        <f t="shared" si="1127"/>
        <v>3.2186588921282793</v>
      </c>
      <c r="G347" s="179">
        <f t="shared" si="1127"/>
        <v>2.8958965260687917</v>
      </c>
      <c r="H347" s="177">
        <f>+G347/F347-1</f>
        <v>-0.1002785249623227</v>
      </c>
      <c r="I347" s="2"/>
      <c r="J347" s="185" t="s">
        <v>10</v>
      </c>
      <c r="K347" s="6">
        <f>+K186/K25</f>
        <v>2.9851514008944529</v>
      </c>
      <c r="L347" s="6">
        <f t="shared" ref="L347:P347" si="1128">+L186/L25</f>
        <v>3.9582056381763828</v>
      </c>
      <c r="M347" s="6">
        <f t="shared" si="1128"/>
        <v>4.1457894708208904</v>
      </c>
      <c r="N347" s="6">
        <f t="shared" si="1128"/>
        <v>4.1228277064146308</v>
      </c>
      <c r="O347" s="176">
        <f t="shared" si="1128"/>
        <v>3.7627043621856893</v>
      </c>
      <c r="P347" s="179">
        <f t="shared" si="1128"/>
        <v>3.0108190578856546</v>
      </c>
      <c r="Q347" s="203">
        <f>+P347/O347-1</f>
        <v>-0.19982577208464969</v>
      </c>
      <c r="R347" s="177">
        <f>+POWER(P347/K347,0.2)-1</f>
        <v>1.71380446180458E-3</v>
      </c>
    </row>
    <row r="348" spans="1:18" x14ac:dyDescent="0.25">
      <c r="A348" s="185" t="s">
        <v>11</v>
      </c>
      <c r="B348" s="6">
        <f t="shared" ref="B348:G348" si="1129">+B187/B26</f>
        <v>4.019343679364904</v>
      </c>
      <c r="C348" s="6">
        <f t="shared" si="1129"/>
        <v>4.5442397632910181</v>
      </c>
      <c r="D348" s="6">
        <f t="shared" si="1129"/>
        <v>4.3771339381523759</v>
      </c>
      <c r="E348" s="6">
        <f t="shared" si="1129"/>
        <v>4.0413934077165496</v>
      </c>
      <c r="F348" s="176">
        <f t="shared" si="1129"/>
        <v>2.9812136126282938</v>
      </c>
      <c r="G348" s="179">
        <f t="shared" si="1129"/>
        <v>2.8506476341527889</v>
      </c>
      <c r="H348" s="177">
        <f t="shared" ref="H348:H350" si="1130">+G348/F348-1</f>
        <v>-4.3796250601578102E-2</v>
      </c>
      <c r="I348" s="2"/>
      <c r="J348" s="185" t="s">
        <v>11</v>
      </c>
      <c r="K348" s="6">
        <f t="shared" ref="K348:P348" si="1131">+K187/K26</f>
        <v>3.0189016852290713</v>
      </c>
      <c r="L348" s="6">
        <f t="shared" si="1131"/>
        <v>3.9862392742942281</v>
      </c>
      <c r="M348" s="6">
        <f t="shared" si="1131"/>
        <v>4.1359682330448244</v>
      </c>
      <c r="N348" s="6">
        <f t="shared" si="1131"/>
        <v>4.1025056038145866</v>
      </c>
      <c r="O348" s="176">
        <f t="shared" si="1131"/>
        <v>3.6727595934613744</v>
      </c>
      <c r="P348" s="179">
        <f t="shared" si="1131"/>
        <v>2.9999009947871609</v>
      </c>
      <c r="Q348" s="203">
        <f t="shared" ref="Q348:Q350" si="1132">+P348/O348-1</f>
        <v>-0.18320246167816312</v>
      </c>
      <c r="R348" s="177">
        <f t="shared" ref="R348:R350" si="1133">+POWER(P348/K348,0.2)-1</f>
        <v>-1.2619627475394246E-3</v>
      </c>
    </row>
    <row r="349" spans="1:18" x14ac:dyDescent="0.25">
      <c r="A349" s="185" t="s">
        <v>0</v>
      </c>
      <c r="B349" s="6">
        <f t="shared" ref="B349:G349" si="1134">+B188/B27</f>
        <v>3.9292064546189733</v>
      </c>
      <c r="C349" s="6">
        <f t="shared" si="1134"/>
        <v>3.9620586886749201</v>
      </c>
      <c r="D349" s="6">
        <f t="shared" si="1134"/>
        <v>4.4317532838378071</v>
      </c>
      <c r="E349" s="6">
        <f t="shared" si="1134"/>
        <v>4.1364914373349242</v>
      </c>
      <c r="F349" s="176">
        <f t="shared" si="1134"/>
        <v>3.1416803953871502</v>
      </c>
      <c r="G349" s="179">
        <f t="shared" si="1134"/>
        <v>2.8968819246597022</v>
      </c>
      <c r="H349" s="177">
        <f t="shared" si="1130"/>
        <v>-7.79195971324389E-2</v>
      </c>
      <c r="I349" s="2"/>
      <c r="J349" s="185" t="s">
        <v>0</v>
      </c>
      <c r="K349" s="6">
        <f t="shared" ref="K349:P349" si="1135">+K188/K27</f>
        <v>3.1999076921801373</v>
      </c>
      <c r="L349" s="6">
        <f t="shared" si="1135"/>
        <v>3.9884309250316319</v>
      </c>
      <c r="M349" s="6">
        <f t="shared" si="1135"/>
        <v>4.173299849772417</v>
      </c>
      <c r="N349" s="6">
        <f t="shared" si="1135"/>
        <v>4.0817015336914428</v>
      </c>
      <c r="O349" s="176">
        <f t="shared" si="1135"/>
        <v>3.5922009253139464</v>
      </c>
      <c r="P349" s="179">
        <f t="shared" si="1135"/>
        <v>2.9782389826755731</v>
      </c>
      <c r="Q349" s="203">
        <f t="shared" si="1132"/>
        <v>-0.17091525652472106</v>
      </c>
      <c r="R349" s="177">
        <f t="shared" si="1133"/>
        <v>-1.4255372647079545E-2</v>
      </c>
    </row>
    <row r="350" spans="1:18" x14ac:dyDescent="0.25">
      <c r="A350" s="185" t="s">
        <v>1</v>
      </c>
      <c r="B350" s="6">
        <f t="shared" ref="B350:G350" si="1136">+B189/B28</f>
        <v>4.0955677671527262</v>
      </c>
      <c r="C350" s="6">
        <f t="shared" si="1136"/>
        <v>4.2326889279437605</v>
      </c>
      <c r="D350" s="6">
        <f t="shared" si="1136"/>
        <v>4.1713292000604874</v>
      </c>
      <c r="E350" s="6">
        <f t="shared" si="1136"/>
        <v>4.0441074161680808</v>
      </c>
      <c r="F350" s="176">
        <f t="shared" si="1136"/>
        <v>3.5062770803244083</v>
      </c>
      <c r="G350" s="179">
        <f t="shared" si="1136"/>
        <v>3.3608689001070826</v>
      </c>
      <c r="H350" s="177">
        <f t="shared" si="1130"/>
        <v>-4.1470818445378588E-2</v>
      </c>
      <c r="I350" s="2"/>
      <c r="J350" s="185" t="s">
        <v>1</v>
      </c>
      <c r="K350" s="6">
        <f t="shared" ref="K350:P350" si="1137">+K189/K28</f>
        <v>3.4245524474526299</v>
      </c>
      <c r="L350" s="6">
        <f t="shared" si="1137"/>
        <v>3.9968075030720693</v>
      </c>
      <c r="M350" s="6">
        <f t="shared" si="1137"/>
        <v>4.1683906717700978</v>
      </c>
      <c r="N350" s="6">
        <f t="shared" si="1137"/>
        <v>4.0718933818305816</v>
      </c>
      <c r="O350" s="176">
        <f t="shared" si="1137"/>
        <v>3.5501464128843336</v>
      </c>
      <c r="P350" s="179">
        <f t="shared" si="1137"/>
        <v>2.9699313641682785</v>
      </c>
      <c r="Q350" s="203">
        <f t="shared" si="1132"/>
        <v>-0.16343411826912702</v>
      </c>
      <c r="R350" s="177">
        <f t="shared" si="1133"/>
        <v>-2.8084477796385454E-2</v>
      </c>
    </row>
    <row r="351" spans="1:18" x14ac:dyDescent="0.25">
      <c r="A351" s="185" t="s">
        <v>2</v>
      </c>
      <c r="B351" s="6">
        <f t="shared" ref="B351:G351" si="1138">+B190/B29</f>
        <v>3.9001109199124873</v>
      </c>
      <c r="C351" s="6">
        <f t="shared" si="1138"/>
        <v>4.059988959087284</v>
      </c>
      <c r="D351" s="6">
        <f t="shared" si="1138"/>
        <v>4.2563525022876041</v>
      </c>
      <c r="E351" s="6">
        <f t="shared" si="1138"/>
        <v>4.1513184046641047</v>
      </c>
      <c r="F351" s="176">
        <f t="shared" si="1138"/>
        <v>2.993429365681072</v>
      </c>
      <c r="G351" s="179">
        <f t="shared" si="1138"/>
        <v>2.1455693081512899</v>
      </c>
      <c r="H351" s="177">
        <f t="shared" ref="H351:H352" si="1139">+G351/F351-1</f>
        <v>-0.28324037548715464</v>
      </c>
      <c r="I351" s="2"/>
      <c r="J351" s="185" t="s">
        <v>2</v>
      </c>
      <c r="K351" s="6">
        <f t="shared" ref="K351:P351" si="1140">+K190/K29</f>
        <v>3.4549977523205384</v>
      </c>
      <c r="L351" s="6">
        <f t="shared" si="1140"/>
        <v>4.0112742766135714</v>
      </c>
      <c r="M351" s="6">
        <f t="shared" si="1140"/>
        <v>4.1856007666813078</v>
      </c>
      <c r="N351" s="6">
        <f t="shared" si="1140"/>
        <v>4.0638536094366726</v>
      </c>
      <c r="O351" s="176">
        <f t="shared" si="1140"/>
        <v>3.4569785491785341</v>
      </c>
      <c r="P351" s="179">
        <f t="shared" si="1140"/>
        <v>2.9681184372091396</v>
      </c>
      <c r="Q351" s="203">
        <f t="shared" ref="Q351:Q352" si="1141">+P351/O351-1</f>
        <v>-0.1414125384392565</v>
      </c>
      <c r="R351" s="177">
        <f t="shared" ref="R351:R352" si="1142">+POWER(P351/K351,0.2)-1</f>
        <v>-2.9921919619249171E-2</v>
      </c>
    </row>
    <row r="352" spans="1:18" x14ac:dyDescent="0.25">
      <c r="A352" s="185" t="s">
        <v>3</v>
      </c>
      <c r="B352" s="6">
        <f t="shared" ref="B352:G352" si="1143">+B191/B30</f>
        <v>3.9471856970957218</v>
      </c>
      <c r="C352" s="6">
        <f t="shared" si="1143"/>
        <v>3.9277978339350179</v>
      </c>
      <c r="D352" s="6">
        <f t="shared" si="1143"/>
        <v>3.9964724039097521</v>
      </c>
      <c r="E352" s="6">
        <f t="shared" si="1143"/>
        <v>4.043112959348214</v>
      </c>
      <c r="F352" s="176">
        <f t="shared" si="1143"/>
        <v>2.8141172082614574</v>
      </c>
      <c r="G352" s="179">
        <f t="shared" si="1143"/>
        <v>3.5556083650190113</v>
      </c>
      <c r="H352" s="177">
        <f t="shared" si="1139"/>
        <v>0.2634897916052481</v>
      </c>
      <c r="I352" s="2"/>
      <c r="J352" s="185" t="s">
        <v>3</v>
      </c>
      <c r="K352" s="6">
        <f t="shared" ref="K352:P352" si="1144">+K191/K30</f>
        <v>3.458175824203392</v>
      </c>
      <c r="L352" s="6">
        <f t="shared" si="1144"/>
        <v>4.0080978798234606</v>
      </c>
      <c r="M352" s="6">
        <f t="shared" si="1144"/>
        <v>4.1977027904717881</v>
      </c>
      <c r="N352" s="6">
        <f t="shared" si="1144"/>
        <v>4.0676958941366026</v>
      </c>
      <c r="O352" s="176">
        <f t="shared" si="1144"/>
        <v>3.3543443761158498</v>
      </c>
      <c r="P352" s="179">
        <f t="shared" si="1144"/>
        <v>3.0050794055326775</v>
      </c>
      <c r="Q352" s="203">
        <f t="shared" si="1141"/>
        <v>-0.10412317025945983</v>
      </c>
      <c r="R352" s="177">
        <f t="shared" si="1142"/>
        <v>-2.7696662800487437E-2</v>
      </c>
    </row>
    <row r="353" spans="1:18" x14ac:dyDescent="0.25">
      <c r="A353" s="185" t="s">
        <v>4</v>
      </c>
      <c r="B353" s="6">
        <f t="shared" ref="B353:F353" si="1145">+B192/B31</f>
        <v>3.8533552324668316</v>
      </c>
      <c r="C353" s="6">
        <f t="shared" si="1145"/>
        <v>4.0074600769320439</v>
      </c>
      <c r="D353" s="6">
        <f t="shared" si="1145"/>
        <v>4.0120915203002037</v>
      </c>
      <c r="E353" s="6">
        <f t="shared" si="1145"/>
        <v>3.4057226705796033</v>
      </c>
      <c r="F353" s="176">
        <f t="shared" si="1145"/>
        <v>3.2448566250932735</v>
      </c>
      <c r="G353" s="179"/>
      <c r="H353" s="178"/>
      <c r="I353" s="2"/>
      <c r="J353" s="185" t="s">
        <v>4</v>
      </c>
      <c r="K353" s="6">
        <f t="shared" ref="K353:O353" si="1146">+K192/K31</f>
        <v>3.4464660008012977</v>
      </c>
      <c r="L353" s="6">
        <f t="shared" si="1146"/>
        <v>4.0180489501310239</v>
      </c>
      <c r="M353" s="6">
        <f t="shared" si="1146"/>
        <v>4.1959845488400074</v>
      </c>
      <c r="N353" s="6">
        <f t="shared" si="1146"/>
        <v>3.9969706596473706</v>
      </c>
      <c r="O353" s="176">
        <f t="shared" si="1146"/>
        <v>3.3388178458368549</v>
      </c>
      <c r="P353" s="179"/>
      <c r="Q353" s="204"/>
      <c r="R353" s="178"/>
    </row>
    <row r="354" spans="1:18" x14ac:dyDescent="0.25">
      <c r="A354" s="185" t="s">
        <v>5</v>
      </c>
      <c r="B354" s="6">
        <f t="shared" ref="B354:F354" si="1147">+B193/B32</f>
        <v>3.8411643376455635</v>
      </c>
      <c r="C354" s="6">
        <f t="shared" si="1147"/>
        <v>4.0526669224865692</v>
      </c>
      <c r="D354" s="6">
        <f t="shared" si="1147"/>
        <v>4.2115582569481891</v>
      </c>
      <c r="E354" s="6">
        <f t="shared" si="1147"/>
        <v>3.9878739346794032</v>
      </c>
      <c r="F354" s="176">
        <f t="shared" si="1147"/>
        <v>2.7341717259323501</v>
      </c>
      <c r="G354" s="179"/>
      <c r="H354" s="178"/>
      <c r="I354" s="2"/>
      <c r="J354" s="185" t="s">
        <v>5</v>
      </c>
      <c r="K354" s="6">
        <f t="shared" ref="K354:O354" si="1148">+K193/K32</f>
        <v>3.4398843150274248</v>
      </c>
      <c r="L354" s="6">
        <f t="shared" si="1148"/>
        <v>4.0445908727475492</v>
      </c>
      <c r="M354" s="6">
        <f t="shared" si="1148"/>
        <v>4.2151491434037753</v>
      </c>
      <c r="N354" s="6">
        <f t="shared" si="1148"/>
        <v>3.9708003091867692</v>
      </c>
      <c r="O354" s="176">
        <f t="shared" si="1148"/>
        <v>3.2157696536826017</v>
      </c>
      <c r="P354" s="179"/>
      <c r="Q354" s="204"/>
      <c r="R354" s="178"/>
    </row>
    <row r="355" spans="1:18" x14ac:dyDescent="0.25">
      <c r="A355" s="185" t="s">
        <v>6</v>
      </c>
      <c r="B355" s="6">
        <f t="shared" ref="B355:F355" si="1149">+B194/B33</f>
        <v>3.893435774909622</v>
      </c>
      <c r="C355" s="6">
        <f t="shared" si="1149"/>
        <v>4.2808679058590711</v>
      </c>
      <c r="D355" s="6">
        <f t="shared" si="1149"/>
        <v>3.988826815642458</v>
      </c>
      <c r="E355" s="6">
        <f t="shared" si="1149"/>
        <v>3.4149556048834628</v>
      </c>
      <c r="F355" s="176">
        <f t="shared" si="1149"/>
        <v>3.2393359949569236</v>
      </c>
      <c r="G355" s="179"/>
      <c r="H355" s="178"/>
      <c r="I355" s="2"/>
      <c r="J355" s="185" t="s">
        <v>6</v>
      </c>
      <c r="K355" s="6">
        <f t="shared" ref="K355:O355" si="1150">+K194/K33</f>
        <v>3.4416745845115155</v>
      </c>
      <c r="L355" s="6">
        <f t="shared" si="1150"/>
        <v>4.0773943553102967</v>
      </c>
      <c r="M355" s="6">
        <f t="shared" si="1150"/>
        <v>4.1909924937447887</v>
      </c>
      <c r="N355" s="6">
        <f t="shared" si="1150"/>
        <v>3.9231150622066941</v>
      </c>
      <c r="O355" s="176">
        <f t="shared" si="1150"/>
        <v>3.205017844430071</v>
      </c>
      <c r="P355" s="179"/>
      <c r="Q355" s="204"/>
      <c r="R355" s="178"/>
    </row>
    <row r="356" spans="1:18" x14ac:dyDescent="0.25">
      <c r="A356" s="185" t="s">
        <v>7</v>
      </c>
      <c r="B356" s="6">
        <f t="shared" ref="B356:F356" si="1151">+B195/B34</f>
        <v>3.8383197627442764</v>
      </c>
      <c r="C356" s="6">
        <f t="shared" si="1151"/>
        <v>4.0623438280859574</v>
      </c>
      <c r="D356" s="6">
        <f t="shared" si="1151"/>
        <v>3.9804958888393145</v>
      </c>
      <c r="E356" s="6">
        <f t="shared" si="1151"/>
        <v>3.663033836015714</v>
      </c>
      <c r="F356" s="176">
        <f t="shared" si="1151"/>
        <v>2.7539321584233467</v>
      </c>
      <c r="G356" s="179"/>
      <c r="H356" s="178"/>
      <c r="I356" s="2"/>
      <c r="J356" s="185" t="s">
        <v>7</v>
      </c>
      <c r="K356" s="6">
        <f t="shared" ref="K356:O356" si="1152">+K195/K34</f>
        <v>3.4989698278240113</v>
      </c>
      <c r="L356" s="6">
        <f t="shared" si="1152"/>
        <v>4.0979568101921604</v>
      </c>
      <c r="M356" s="6">
        <f t="shared" si="1152"/>
        <v>4.1837794553694216</v>
      </c>
      <c r="N356" s="6">
        <f t="shared" si="1152"/>
        <v>3.8942764784179502</v>
      </c>
      <c r="O356" s="176">
        <f t="shared" si="1152"/>
        <v>3.1289644431730981</v>
      </c>
      <c r="P356" s="179"/>
      <c r="Q356" s="204"/>
      <c r="R356" s="178"/>
    </row>
    <row r="357" spans="1:18" x14ac:dyDescent="0.25">
      <c r="A357" s="185" t="s">
        <v>8</v>
      </c>
      <c r="B357" s="6">
        <f t="shared" ref="B357:F357" si="1153">+B196/B35</f>
        <v>4.0105729389912845</v>
      </c>
      <c r="C357" s="6">
        <f t="shared" si="1153"/>
        <v>4.1924372894047179</v>
      </c>
      <c r="D357" s="6">
        <f t="shared" si="1153"/>
        <v>4.2579153042507381</v>
      </c>
      <c r="E357" s="6">
        <f t="shared" si="1153"/>
        <v>3.9786459195497441</v>
      </c>
      <c r="F357" s="176">
        <f t="shared" si="1153"/>
        <v>2.6615796884225826</v>
      </c>
      <c r="G357" s="179"/>
      <c r="H357" s="178"/>
      <c r="I357" s="2"/>
      <c r="J357" s="185" t="s">
        <v>8</v>
      </c>
      <c r="K357" s="6">
        <f t="shared" ref="K357:O357" si="1154">+K196/K35</f>
        <v>3.5944966988932667</v>
      </c>
      <c r="L357" s="6">
        <f t="shared" si="1154"/>
        <v>4.1111382225947111</v>
      </c>
      <c r="M357" s="6">
        <f t="shared" si="1154"/>
        <v>4.1885250202599114</v>
      </c>
      <c r="N357" s="6">
        <f t="shared" si="1154"/>
        <v>3.8738228667167371</v>
      </c>
      <c r="O357" s="176">
        <f t="shared" si="1154"/>
        <v>3.0396569551730428</v>
      </c>
      <c r="P357" s="179"/>
      <c r="Q357" s="204"/>
      <c r="R357" s="178"/>
    </row>
    <row r="358" spans="1:18" x14ac:dyDescent="0.25">
      <c r="A358" s="185" t="s">
        <v>9</v>
      </c>
      <c r="B358" s="6">
        <f t="shared" ref="B358:F358" si="1155">+B197/B36</f>
        <v>4.1620879120879115</v>
      </c>
      <c r="C358" s="6">
        <f t="shared" si="1155"/>
        <v>4.4688275434243172</v>
      </c>
      <c r="D358" s="6">
        <f t="shared" si="1155"/>
        <v>3.7323388080040161</v>
      </c>
      <c r="E358" s="6">
        <f t="shared" si="1155"/>
        <v>3.4651853948485707</v>
      </c>
      <c r="F358" s="176">
        <f t="shared" si="1155"/>
        <v>3.4019865614957641</v>
      </c>
      <c r="G358" s="179"/>
      <c r="H358" s="178"/>
      <c r="I358" s="2"/>
      <c r="J358" s="185" t="s">
        <v>9</v>
      </c>
      <c r="K358" s="6">
        <f t="shared" ref="K358:O358" si="1156">+K197/K36</f>
        <v>3.7369851648646861</v>
      </c>
      <c r="L358" s="6">
        <f t="shared" si="1156"/>
        <v>4.1318541352256801</v>
      </c>
      <c r="M358" s="6">
        <f t="shared" si="1156"/>
        <v>4.1307194844930697</v>
      </c>
      <c r="N358" s="6">
        <f t="shared" si="1156"/>
        <v>3.8518804933084789</v>
      </c>
      <c r="O358" s="176">
        <f t="shared" si="1156"/>
        <v>3.0350753480111781</v>
      </c>
      <c r="P358" s="179"/>
      <c r="Q358" s="204"/>
      <c r="R358" s="178"/>
    </row>
    <row r="359" spans="1:18" ht="25.5" x14ac:dyDescent="0.25">
      <c r="A359" s="186" t="s">
        <v>13</v>
      </c>
      <c r="B359" s="189">
        <f t="shared" ref="B359:F359" si="1157">+B198/B37</f>
        <v>3.7369851648646861</v>
      </c>
      <c r="C359" s="189">
        <f t="shared" si="1157"/>
        <v>4.1318541352256801</v>
      </c>
      <c r="D359" s="189">
        <f t="shared" si="1157"/>
        <v>4.1307194844930697</v>
      </c>
      <c r="E359" s="189">
        <f t="shared" si="1157"/>
        <v>3.8518804933084789</v>
      </c>
      <c r="F359" s="190">
        <f t="shared" si="1157"/>
        <v>3.0350753480111781</v>
      </c>
      <c r="G359" s="191"/>
      <c r="H359" s="192"/>
      <c r="I359" s="3"/>
      <c r="J359" s="186" t="s">
        <v>14</v>
      </c>
      <c r="K359" s="189">
        <f t="shared" ref="K359:P359" si="1158">+K198/K37</f>
        <v>3.3742857915846103</v>
      </c>
      <c r="L359" s="189">
        <f t="shared" si="1158"/>
        <v>4.0350845216757882</v>
      </c>
      <c r="M359" s="189">
        <f t="shared" si="1158"/>
        <v>4.175586625954895</v>
      </c>
      <c r="N359" s="189">
        <f t="shared" si="1158"/>
        <v>4.0022006979219871</v>
      </c>
      <c r="O359" s="190">
        <f t="shared" si="1158"/>
        <v>3.3429532479555628</v>
      </c>
      <c r="P359" s="191">
        <f t="shared" si="1158"/>
        <v>2.9878511826160357</v>
      </c>
      <c r="Q359" s="206">
        <f t="shared" ref="Q359" si="1159">+P359/O359-1</f>
        <v>-0.10622405968635529</v>
      </c>
      <c r="R359" s="215">
        <f t="shared" ref="R359" si="1160">+POWER(P359/K359,0.2)-1</f>
        <v>-2.4032355964279328E-2</v>
      </c>
    </row>
    <row r="360" spans="1:18" ht="25.5" x14ac:dyDescent="0.25">
      <c r="A360" s="187" t="s">
        <v>15</v>
      </c>
      <c r="B360" s="193">
        <f>+B359/B$485</f>
        <v>1.0784833884792859</v>
      </c>
      <c r="C360" s="193">
        <f t="shared" ref="C360" si="1161">+C359/C$485</f>
        <v>1.0953826320026254</v>
      </c>
      <c r="D360" s="193">
        <f t="shared" ref="D360" si="1162">+D359/D$485</f>
        <v>1.0857873771261988</v>
      </c>
      <c r="E360" s="193">
        <f t="shared" ref="E360" si="1163">+E359/E$485</f>
        <v>1.1327413599129088</v>
      </c>
      <c r="F360" s="194">
        <f t="shared" ref="F360" si="1164">+F359/F$485</f>
        <v>1.1038157479840445</v>
      </c>
      <c r="G360" s="195"/>
      <c r="H360" s="196"/>
      <c r="I360" s="3"/>
      <c r="J360" s="187" t="s">
        <v>15</v>
      </c>
      <c r="K360" s="193">
        <f t="shared" ref="K360" si="1165">+K359/K$485</f>
        <v>0.98975412042686783</v>
      </c>
      <c r="L360" s="193">
        <f t="shared" ref="L360" si="1166">+L359/L$485</f>
        <v>1.11594817154516</v>
      </c>
      <c r="M360" s="193">
        <f t="shared" ref="M360" si="1167">+M359/M$485</f>
        <v>1.0820065899905742</v>
      </c>
      <c r="N360" s="193">
        <f t="shared" ref="N360" si="1168">+N359/N$485</f>
        <v>1.1148475919317855</v>
      </c>
      <c r="O360" s="194">
        <f t="shared" ref="O360" si="1169">+O359/O$485</f>
        <v>1.113595365878016</v>
      </c>
      <c r="P360" s="195">
        <f t="shared" ref="P360" si="1170">+P359/P$485</f>
        <v>1.0768659999334278</v>
      </c>
      <c r="Q360" s="205"/>
      <c r="R360" s="196"/>
    </row>
    <row r="361" spans="1:18" ht="26.25" thickBot="1" x14ac:dyDescent="0.3">
      <c r="A361" s="188" t="s">
        <v>12</v>
      </c>
      <c r="B361" s="197"/>
      <c r="C361" s="198">
        <f>+C359/B359-1</f>
        <v>0.10566511584620963</v>
      </c>
      <c r="D361" s="198">
        <f t="shared" ref="D361" si="1171">+D359/C359-1</f>
        <v>-2.7461054903588078E-4</v>
      </c>
      <c r="E361" s="198">
        <f t="shared" ref="E361" si="1172">+E359/D359-1</f>
        <v>-6.7503734453856379E-2</v>
      </c>
      <c r="F361" s="199">
        <f t="shared" ref="F361" si="1173">+F359/E359-1</f>
        <v>-0.21205360517187954</v>
      </c>
      <c r="G361" s="200"/>
      <c r="H361" s="201"/>
      <c r="I361" s="2"/>
      <c r="J361" s="188" t="s">
        <v>12</v>
      </c>
      <c r="K361" s="197"/>
      <c r="L361" s="198">
        <f>+L359/K359-1</f>
        <v>0.1958336581149096</v>
      </c>
      <c r="M361" s="198">
        <f t="shared" ref="M361" si="1174">+M359/L359-1</f>
        <v>3.4820114305996075E-2</v>
      </c>
      <c r="N361" s="198">
        <f t="shared" ref="N361" si="1175">+N359/M359-1</f>
        <v>-4.1523729134288367E-2</v>
      </c>
      <c r="O361" s="199">
        <f t="shared" ref="O361" si="1176">+O359/N359-1</f>
        <v>-0.16472123707057396</v>
      </c>
      <c r="P361" s="214">
        <f t="shared" ref="P361" si="1177">+P359/O359-1</f>
        <v>-0.10622405968635529</v>
      </c>
      <c r="Q361" s="200"/>
      <c r="R361" s="201"/>
    </row>
    <row r="362" spans="1:18" ht="15.75" thickBo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</row>
    <row r="363" spans="1:18" ht="15.75" thickBot="1" x14ac:dyDescent="0.3">
      <c r="A363" s="279" t="s">
        <v>86</v>
      </c>
      <c r="B363" s="280"/>
      <c r="C363" s="280"/>
      <c r="D363" s="280"/>
      <c r="E363" s="280"/>
      <c r="F363" s="280"/>
      <c r="G363" s="280"/>
      <c r="H363" s="281"/>
      <c r="I363" s="2"/>
      <c r="J363" s="279" t="s">
        <v>87</v>
      </c>
      <c r="K363" s="280"/>
      <c r="L363" s="280"/>
      <c r="M363" s="280"/>
      <c r="N363" s="280"/>
      <c r="O363" s="280"/>
      <c r="P363" s="280"/>
      <c r="Q363" s="280"/>
      <c r="R363" s="281"/>
    </row>
    <row r="364" spans="1:18" ht="38.25" x14ac:dyDescent="0.25">
      <c r="A364" s="180"/>
      <c r="B364" s="181">
        <v>2016</v>
      </c>
      <c r="C364" s="181">
        <f>+B364+1</f>
        <v>2017</v>
      </c>
      <c r="D364" s="181">
        <f t="shared" ref="D364" si="1178">+C364+1</f>
        <v>2018</v>
      </c>
      <c r="E364" s="181">
        <f t="shared" ref="E364" si="1179">+D364+1</f>
        <v>2019</v>
      </c>
      <c r="F364" s="182">
        <f t="shared" ref="F364" si="1180">+E364+1</f>
        <v>2020</v>
      </c>
      <c r="G364" s="183">
        <f t="shared" ref="G364" si="1181">+F364+1</f>
        <v>2021</v>
      </c>
      <c r="H364" s="184" t="s">
        <v>16</v>
      </c>
      <c r="I364" s="2"/>
      <c r="J364" s="180"/>
      <c r="K364" s="181">
        <v>2016</v>
      </c>
      <c r="L364" s="181">
        <f>+K364+1</f>
        <v>2017</v>
      </c>
      <c r="M364" s="181">
        <f t="shared" ref="M364" si="1182">+L364+1</f>
        <v>2018</v>
      </c>
      <c r="N364" s="181">
        <f t="shared" ref="N364" si="1183">+M364+1</f>
        <v>2019</v>
      </c>
      <c r="O364" s="182">
        <f t="shared" ref="O364" si="1184">+N364+1</f>
        <v>2020</v>
      </c>
      <c r="P364" s="183">
        <f t="shared" ref="P364" si="1185">+O364+1</f>
        <v>2021</v>
      </c>
      <c r="Q364" s="202" t="s">
        <v>16</v>
      </c>
      <c r="R364" s="184" t="s">
        <v>21</v>
      </c>
    </row>
    <row r="365" spans="1:18" x14ac:dyDescent="0.25">
      <c r="A365" s="185" t="s">
        <v>10</v>
      </c>
      <c r="B365" s="6">
        <f>+B204/B43</f>
        <v>2.7689021034962704</v>
      </c>
      <c r="C365" s="6">
        <f t="shared" ref="C365:G365" si="1186">+C204/C43</f>
        <v>3.0088987764182429</v>
      </c>
      <c r="D365" s="6">
        <f t="shared" si="1186"/>
        <v>3.3797752808988766</v>
      </c>
      <c r="E365" s="6">
        <f t="shared" si="1186"/>
        <v>1.6414465247499359</v>
      </c>
      <c r="F365" s="176">
        <f t="shared" si="1186"/>
        <v>1.5001198178768271</v>
      </c>
      <c r="G365" s="179">
        <f t="shared" si="1186"/>
        <v>0.95307917888563054</v>
      </c>
      <c r="H365" s="177">
        <f>+G365/F365-1</f>
        <v>-0.3646646304329495</v>
      </c>
      <c r="I365" s="2"/>
      <c r="J365" s="185" t="s">
        <v>10</v>
      </c>
      <c r="K365" s="6">
        <f>+K204/K43</f>
        <v>3.1288654022889046</v>
      </c>
      <c r="L365" s="6">
        <f t="shared" ref="L365:P365" si="1187">+L204/L43</f>
        <v>3.0684303311163261</v>
      </c>
      <c r="M365" s="6">
        <f t="shared" si="1187"/>
        <v>3.3072416217483007</v>
      </c>
      <c r="N365" s="6">
        <f t="shared" si="1187"/>
        <v>2.226065924175948</v>
      </c>
      <c r="O365" s="176">
        <f t="shared" si="1187"/>
        <v>1.8691564975925408</v>
      </c>
      <c r="P365" s="179">
        <f t="shared" si="1187"/>
        <v>1.2155857620089854</v>
      </c>
      <c r="Q365" s="203">
        <f>+P365/O365-1</f>
        <v>-0.3496607889309159</v>
      </c>
      <c r="R365" s="177">
        <f>+POWER(P365/K365,0.2)-1</f>
        <v>-0.1722870601065134</v>
      </c>
    </row>
    <row r="366" spans="1:18" x14ac:dyDescent="0.25">
      <c r="A366" s="185" t="s">
        <v>11</v>
      </c>
      <c r="B366" s="6">
        <f t="shared" ref="B366:G366" si="1188">+B205/B44</f>
        <v>2.6951333541119373</v>
      </c>
      <c r="C366" s="6">
        <f t="shared" si="1188"/>
        <v>3.0464584920030466</v>
      </c>
      <c r="D366" s="6">
        <f t="shared" si="1188"/>
        <v>3.4738485558157692</v>
      </c>
      <c r="E366" s="6">
        <f t="shared" si="1188"/>
        <v>3.4492968171724652</v>
      </c>
      <c r="F366" s="176">
        <f t="shared" si="1188"/>
        <v>0.91633466135458164</v>
      </c>
      <c r="G366" s="179">
        <f t="shared" si="1188"/>
        <v>1.4658782951465879</v>
      </c>
      <c r="H366" s="177">
        <f t="shared" ref="H366:H368" si="1189">+G366/F366-1</f>
        <v>0.59971935687736333</v>
      </c>
      <c r="I366" s="2"/>
      <c r="J366" s="185" t="s">
        <v>11</v>
      </c>
      <c r="K366" s="6">
        <f t="shared" ref="K366:P366" si="1190">+K205/K44</f>
        <v>3.097277798441092</v>
      </c>
      <c r="L366" s="6">
        <f t="shared" si="1190"/>
        <v>3.0948145103278182</v>
      </c>
      <c r="M366" s="6">
        <f t="shared" si="1190"/>
        <v>3.333333333333333</v>
      </c>
      <c r="N366" s="6">
        <f t="shared" si="1190"/>
        <v>2.2275865940605177</v>
      </c>
      <c r="O366" s="176">
        <f t="shared" si="1190"/>
        <v>1.6988301400147379</v>
      </c>
      <c r="P366" s="179">
        <f t="shared" si="1190"/>
        <v>1.2548356255056261</v>
      </c>
      <c r="Q366" s="203">
        <f t="shared" ref="Q366:Q368" si="1191">+P366/O366-1</f>
        <v>-0.26135309472744572</v>
      </c>
      <c r="R366" s="177">
        <f t="shared" ref="R366:R368" si="1192">+POWER(P366/K366,0.2)-1</f>
        <v>-0.16531744625534806</v>
      </c>
    </row>
    <row r="367" spans="1:18" x14ac:dyDescent="0.25">
      <c r="A367" s="185" t="s">
        <v>0</v>
      </c>
      <c r="B367" s="6">
        <f t="shared" ref="B367:G367" si="1193">+B206/B45</f>
        <v>3.1577278731836196</v>
      </c>
      <c r="C367" s="6">
        <f t="shared" si="1193"/>
        <v>2.9478138222849082</v>
      </c>
      <c r="D367" s="6">
        <f t="shared" si="1193"/>
        <v>3.7866666666666666</v>
      </c>
      <c r="E367" s="6">
        <f t="shared" si="1193"/>
        <v>3.6092715231788079</v>
      </c>
      <c r="F367" s="176">
        <f t="shared" si="1193"/>
        <v>1.5316600114090131</v>
      </c>
      <c r="G367" s="179">
        <f t="shared" si="1193"/>
        <v>1.5232541601479164</v>
      </c>
      <c r="H367" s="177">
        <f t="shared" si="1189"/>
        <v>-5.4880660188836305E-3</v>
      </c>
      <c r="I367" s="2"/>
      <c r="J367" s="185" t="s">
        <v>0</v>
      </c>
      <c r="K367" s="6">
        <f t="shared" ref="K367:P367" si="1194">+K206/K45</f>
        <v>3.0880954046886044</v>
      </c>
      <c r="L367" s="6">
        <f t="shared" si="1194"/>
        <v>3.0742313999273376</v>
      </c>
      <c r="M367" s="6">
        <f t="shared" si="1194"/>
        <v>3.4221465417939601</v>
      </c>
      <c r="N367" s="6">
        <f t="shared" si="1194"/>
        <v>2.2086375728759835</v>
      </c>
      <c r="O367" s="176">
        <f t="shared" si="1194"/>
        <v>1.6355365032150821</v>
      </c>
      <c r="P367" s="179">
        <f t="shared" si="1194"/>
        <v>1.2676548734442734</v>
      </c>
      <c r="Q367" s="203">
        <f t="shared" si="1191"/>
        <v>-0.22493024707650333</v>
      </c>
      <c r="R367" s="177">
        <f t="shared" si="1192"/>
        <v>-0.16312216753518605</v>
      </c>
    </row>
    <row r="368" spans="1:18" x14ac:dyDescent="0.25">
      <c r="A368" s="185" t="s">
        <v>1</v>
      </c>
      <c r="B368" s="6">
        <f t="shared" ref="B368:G368" si="1195">+B207/B46</f>
        <v>2.658599739661673</v>
      </c>
      <c r="C368" s="6">
        <f t="shared" si="1195"/>
        <v>3.1627906976744189</v>
      </c>
      <c r="D368" s="6">
        <f t="shared" si="1195"/>
        <v>3.4922766957689726</v>
      </c>
      <c r="E368" s="6">
        <f t="shared" si="1195"/>
        <v>2.0053160070880094</v>
      </c>
      <c r="F368" s="176">
        <f t="shared" si="1195"/>
        <v>1.2892500923531585</v>
      </c>
      <c r="G368" s="179">
        <f t="shared" si="1195"/>
        <v>1.8614379084967319</v>
      </c>
      <c r="H368" s="177">
        <f t="shared" si="1189"/>
        <v>0.44381444650448509</v>
      </c>
      <c r="I368" s="2"/>
      <c r="J368" s="185" t="s">
        <v>1</v>
      </c>
      <c r="K368" s="6">
        <f t="shared" ref="K368:P368" si="1196">+K207/K46</f>
        <v>3.0991299987089267</v>
      </c>
      <c r="L368" s="6">
        <f t="shared" si="1196"/>
        <v>3.1432600131903454</v>
      </c>
      <c r="M368" s="6">
        <f t="shared" si="1196"/>
        <v>3.4500405350628292</v>
      </c>
      <c r="N368" s="6">
        <f t="shared" si="1196"/>
        <v>2.1388090569686553</v>
      </c>
      <c r="O368" s="176">
        <f t="shared" si="1196"/>
        <v>1.5700523560209421</v>
      </c>
      <c r="P368" s="179">
        <f t="shared" si="1196"/>
        <v>1.2984654109638021</v>
      </c>
      <c r="Q368" s="203">
        <f t="shared" si="1191"/>
        <v>-0.17297954683844785</v>
      </c>
      <c r="R368" s="177">
        <f t="shared" si="1192"/>
        <v>-0.1596927351055375</v>
      </c>
    </row>
    <row r="369" spans="1:18" x14ac:dyDescent="0.25">
      <c r="A369" s="185" t="s">
        <v>2</v>
      </c>
      <c r="B369" s="6">
        <f t="shared" ref="B369:G369" si="1197">+B208/B47</f>
        <v>3.3824441170392197</v>
      </c>
      <c r="C369" s="6">
        <f t="shared" si="1197"/>
        <v>3.2817337461300307</v>
      </c>
      <c r="D369" s="6">
        <f t="shared" si="1197"/>
        <v>3.0403905903240127</v>
      </c>
      <c r="E369" s="6">
        <f t="shared" si="1197"/>
        <v>1.8013631937682573</v>
      </c>
      <c r="F369" s="176">
        <f t="shared" si="1197"/>
        <v>1.0673807448000996</v>
      </c>
      <c r="G369" s="179">
        <f t="shared" si="1197"/>
        <v>1.1410880141530297</v>
      </c>
      <c r="H369" s="177">
        <f t="shared" ref="H369:H370" si="1198">+G369/F369-1</f>
        <v>6.9054336713497699E-2</v>
      </c>
      <c r="I369" s="2"/>
      <c r="J369" s="185" t="s">
        <v>2</v>
      </c>
      <c r="K369" s="6">
        <f t="shared" ref="K369:P369" si="1199">+K208/K47</f>
        <v>3.0923689648758415</v>
      </c>
      <c r="L369" s="6">
        <f t="shared" si="1199"/>
        <v>3.1355782728665367</v>
      </c>
      <c r="M369" s="6">
        <f t="shared" si="1199"/>
        <v>3.415954002995603</v>
      </c>
      <c r="N369" s="6">
        <f t="shared" si="1199"/>
        <v>2.0449729514122601</v>
      </c>
      <c r="O369" s="176">
        <f t="shared" si="1199"/>
        <v>1.4669062475317907</v>
      </c>
      <c r="P369" s="179">
        <f t="shared" si="1199"/>
        <v>1.2887735623956098</v>
      </c>
      <c r="Q369" s="203">
        <f t="shared" ref="Q369:Q370" si="1200">+P369/O369-1</f>
        <v>-0.12143426714277483</v>
      </c>
      <c r="R369" s="177">
        <f t="shared" ref="R369:R370" si="1201">+POWER(P369/K369,0.2)-1</f>
        <v>-0.16058434886250594</v>
      </c>
    </row>
    <row r="370" spans="1:18" x14ac:dyDescent="0.25">
      <c r="A370" s="185" t="s">
        <v>3</v>
      </c>
      <c r="B370" s="6">
        <f t="shared" ref="B370:G370" si="1202">+B209/B48</f>
        <v>2.9457872277689958</v>
      </c>
      <c r="C370" s="6">
        <f t="shared" si="1202"/>
        <v>3.5198135198135199</v>
      </c>
      <c r="D370" s="6">
        <f t="shared" si="1202"/>
        <v>3.3831131533601377</v>
      </c>
      <c r="E370" s="6">
        <f t="shared" si="1202"/>
        <v>3.1280193236714977</v>
      </c>
      <c r="F370" s="176">
        <f t="shared" si="1202"/>
        <v>0.82738944365192579</v>
      </c>
      <c r="G370" s="179">
        <f t="shared" si="1202"/>
        <v>2.9359745313052703</v>
      </c>
      <c r="H370" s="177">
        <f t="shared" si="1198"/>
        <v>2.5484795628361976</v>
      </c>
      <c r="I370" s="2"/>
      <c r="J370" s="185" t="s">
        <v>3</v>
      </c>
      <c r="K370" s="6">
        <f t="shared" ref="K370:P370" si="1203">+K209/K48</f>
        <v>3.0763889334768222</v>
      </c>
      <c r="L370" s="6">
        <f t="shared" si="1203"/>
        <v>3.1786121317294738</v>
      </c>
      <c r="M370" s="6">
        <f t="shared" si="1203"/>
        <v>3.4069311143681151</v>
      </c>
      <c r="N370" s="6">
        <f t="shared" si="1203"/>
        <v>2.0315778954731689</v>
      </c>
      <c r="O370" s="176">
        <f t="shared" si="1203"/>
        <v>1.3314167798373868</v>
      </c>
      <c r="P370" s="179">
        <f t="shared" si="1203"/>
        <v>1.3467452698010949</v>
      </c>
      <c r="Q370" s="203">
        <f t="shared" si="1200"/>
        <v>1.1512916312786947E-2</v>
      </c>
      <c r="R370" s="177">
        <f t="shared" si="1201"/>
        <v>-0.15228699920996958</v>
      </c>
    </row>
    <row r="371" spans="1:18" x14ac:dyDescent="0.25">
      <c r="A371" s="185" t="s">
        <v>4</v>
      </c>
      <c r="B371" s="6">
        <f t="shared" ref="B371:F371" si="1204">+B210/B49</f>
        <v>3.2340896298740365</v>
      </c>
      <c r="C371" s="6">
        <f t="shared" si="1204"/>
        <v>3.2635983263598329</v>
      </c>
      <c r="D371" s="6">
        <f t="shared" si="1204"/>
        <v>3.51123595505618</v>
      </c>
      <c r="E371" s="6">
        <f t="shared" si="1204"/>
        <v>1.8318318318318318</v>
      </c>
      <c r="F371" s="176">
        <f t="shared" si="1204"/>
        <v>1.3090465400034861</v>
      </c>
      <c r="G371" s="179"/>
      <c r="H371" s="178"/>
      <c r="I371" s="2"/>
      <c r="J371" s="185" t="s">
        <v>4</v>
      </c>
      <c r="K371" s="6">
        <f t="shared" ref="K371:O371" si="1205">+K210/K49</f>
        <v>3.0244587391937334</v>
      </c>
      <c r="L371" s="6">
        <f t="shared" si="1205"/>
        <v>3.1811327429517355</v>
      </c>
      <c r="M371" s="6">
        <f t="shared" si="1205"/>
        <v>3.4255095206200359</v>
      </c>
      <c r="N371" s="6">
        <f t="shared" si="1205"/>
        <v>1.9644166844110067</v>
      </c>
      <c r="O371" s="176">
        <f t="shared" si="1205"/>
        <v>1.2980450206727581</v>
      </c>
      <c r="P371" s="179"/>
      <c r="Q371" s="204"/>
      <c r="R371" s="178"/>
    </row>
    <row r="372" spans="1:18" x14ac:dyDescent="0.25">
      <c r="A372" s="185" t="s">
        <v>5</v>
      </c>
      <c r="B372" s="6">
        <f t="shared" ref="B372:F372" si="1206">+B211/B50</f>
        <v>3.4053803844687693</v>
      </c>
      <c r="C372" s="6">
        <f t="shared" si="1206"/>
        <v>3.3319553534518396</v>
      </c>
      <c r="D372" s="6">
        <f t="shared" si="1206"/>
        <v>2.1595680863827238</v>
      </c>
      <c r="E372" s="6">
        <f t="shared" si="1206"/>
        <v>3.4796238244514113</v>
      </c>
      <c r="F372" s="176">
        <f t="shared" si="1206"/>
        <v>1.2603092783505154</v>
      </c>
      <c r="G372" s="179"/>
      <c r="H372" s="178"/>
      <c r="I372" s="2"/>
      <c r="J372" s="185" t="s">
        <v>5</v>
      </c>
      <c r="K372" s="6">
        <f t="shared" ref="K372:O372" si="1207">+K211/K50</f>
        <v>3.0400120142190095</v>
      </c>
      <c r="L372" s="6">
        <f t="shared" si="1207"/>
        <v>3.1790889872566876</v>
      </c>
      <c r="M372" s="6">
        <f t="shared" si="1207"/>
        <v>3.1655595298926937</v>
      </c>
      <c r="N372" s="6">
        <f t="shared" si="1207"/>
        <v>2.0135273098519657</v>
      </c>
      <c r="O372" s="176">
        <f t="shared" si="1207"/>
        <v>1.2288955260836598</v>
      </c>
      <c r="P372" s="179"/>
      <c r="Q372" s="204"/>
      <c r="R372" s="178"/>
    </row>
    <row r="373" spans="1:18" x14ac:dyDescent="0.25">
      <c r="A373" s="185" t="s">
        <v>6</v>
      </c>
      <c r="B373" s="6">
        <f t="shared" ref="B373:F373" si="1208">+B212/B51</f>
        <v>3.2491201316664267</v>
      </c>
      <c r="C373" s="6">
        <f t="shared" si="1208"/>
        <v>3.3273782938811971</v>
      </c>
      <c r="D373" s="6">
        <f t="shared" si="1208"/>
        <v>2.4310872894333846</v>
      </c>
      <c r="E373" s="6">
        <f t="shared" si="1208"/>
        <v>1.6025039123630673</v>
      </c>
      <c r="F373" s="176">
        <f t="shared" si="1208"/>
        <v>2.0245120290512939</v>
      </c>
      <c r="G373" s="179"/>
      <c r="H373" s="178"/>
      <c r="I373" s="2"/>
      <c r="J373" s="185" t="s">
        <v>6</v>
      </c>
      <c r="K373" s="6">
        <f t="shared" ref="K373:O373" si="1209">+K212/K51</f>
        <v>3.0570049499405747</v>
      </c>
      <c r="L373" s="6">
        <f t="shared" si="1209"/>
        <v>3.1869554903400426</v>
      </c>
      <c r="M373" s="6">
        <f t="shared" si="1209"/>
        <v>3.0699585027455254</v>
      </c>
      <c r="N373" s="6">
        <f t="shared" si="1209"/>
        <v>1.9530719513115209</v>
      </c>
      <c r="O373" s="176">
        <f t="shared" si="1209"/>
        <v>1.2640133677654568</v>
      </c>
      <c r="P373" s="179"/>
      <c r="Q373" s="204"/>
      <c r="R373" s="178"/>
    </row>
    <row r="374" spans="1:18" x14ac:dyDescent="0.25">
      <c r="A374" s="185" t="s">
        <v>7</v>
      </c>
      <c r="B374" s="6">
        <f t="shared" ref="B374:F374" si="1210">+B213/B52</f>
        <v>2.9419575964756439</v>
      </c>
      <c r="C374" s="6">
        <f t="shared" si="1210"/>
        <v>3.4852408078715693</v>
      </c>
      <c r="D374" s="6">
        <f t="shared" si="1210"/>
        <v>1.7039902280130292</v>
      </c>
      <c r="E374" s="6">
        <f t="shared" si="1210"/>
        <v>1.1386789352612552</v>
      </c>
      <c r="F374" s="176">
        <f t="shared" si="1210"/>
        <v>1.3438560259625314</v>
      </c>
      <c r="G374" s="179"/>
      <c r="H374" s="178"/>
      <c r="I374" s="2"/>
      <c r="J374" s="185" t="s">
        <v>7</v>
      </c>
      <c r="K374" s="6">
        <f t="shared" ref="K374:O374" si="1211">+K213/K52</f>
        <v>3.0177022918400702</v>
      </c>
      <c r="L374" s="6">
        <f t="shared" si="1211"/>
        <v>3.2514090363115589</v>
      </c>
      <c r="M374" s="6">
        <f t="shared" si="1211"/>
        <v>2.7900737759892689</v>
      </c>
      <c r="N374" s="6">
        <f t="shared" si="1211"/>
        <v>1.8618853360041039</v>
      </c>
      <c r="O374" s="176">
        <f t="shared" si="1211"/>
        <v>1.2836161928956902</v>
      </c>
      <c r="P374" s="179"/>
      <c r="Q374" s="204"/>
      <c r="R374" s="178"/>
    </row>
    <row r="375" spans="1:18" x14ac:dyDescent="0.25">
      <c r="A375" s="185" t="s">
        <v>8</v>
      </c>
      <c r="B375" s="6">
        <f t="shared" ref="B375:F375" si="1212">+B214/B53</f>
        <v>3.8178294573643412</v>
      </c>
      <c r="C375" s="6">
        <f t="shared" si="1212"/>
        <v>3.7310606060606064</v>
      </c>
      <c r="D375" s="6">
        <f t="shared" si="1212"/>
        <v>2.4572457245724575</v>
      </c>
      <c r="E375" s="6">
        <f t="shared" si="1212"/>
        <v>2.8457598178713717</v>
      </c>
      <c r="F375" s="176">
        <f t="shared" si="1212"/>
        <v>1.620213597290961</v>
      </c>
      <c r="G375" s="179"/>
      <c r="H375" s="178"/>
      <c r="I375" s="2"/>
      <c r="J375" s="185" t="s">
        <v>8</v>
      </c>
      <c r="K375" s="6">
        <f t="shared" ref="K375:O375" si="1213">+K214/K53</f>
        <v>3.0581873664709947</v>
      </c>
      <c r="L375" s="6">
        <f t="shared" si="1213"/>
        <v>3.2478080295339185</v>
      </c>
      <c r="M375" s="6">
        <f t="shared" si="1213"/>
        <v>2.7281816883302388</v>
      </c>
      <c r="N375" s="6">
        <f t="shared" si="1213"/>
        <v>1.8719114449495946</v>
      </c>
      <c r="O375" s="176">
        <f t="shared" si="1213"/>
        <v>1.26244442824867</v>
      </c>
      <c r="P375" s="179"/>
      <c r="Q375" s="204"/>
      <c r="R375" s="178"/>
    </row>
    <row r="376" spans="1:18" x14ac:dyDescent="0.25">
      <c r="A376" s="185" t="s">
        <v>9</v>
      </c>
      <c r="B376" s="6">
        <f t="shared" ref="B376:F376" si="1214">+B215/B54</f>
        <v>3.2098765432098766</v>
      </c>
      <c r="C376" s="6">
        <f t="shared" si="1214"/>
        <v>3.59375</v>
      </c>
      <c r="D376" s="6">
        <f t="shared" si="1214"/>
        <v>1.2046524508446415</v>
      </c>
      <c r="E376" s="6">
        <f t="shared" si="1214"/>
        <v>1.1258509338453484</v>
      </c>
      <c r="F376" s="176">
        <f t="shared" si="1214"/>
        <v>0.99503983165489263</v>
      </c>
      <c r="G376" s="179"/>
      <c r="H376" s="178"/>
      <c r="I376" s="2"/>
      <c r="J376" s="185" t="s">
        <v>9</v>
      </c>
      <c r="K376" s="6">
        <f t="shared" ref="K376:O376" si="1215">+K215/K54</f>
        <v>3.0469526104621854</v>
      </c>
      <c r="L376" s="6">
        <f t="shared" si="1215"/>
        <v>3.2738664625980487</v>
      </c>
      <c r="M376" s="6">
        <f t="shared" si="1215"/>
        <v>2.3691045392833954</v>
      </c>
      <c r="N376" s="6">
        <f t="shared" si="1215"/>
        <v>1.8858872726339821</v>
      </c>
      <c r="O376" s="176">
        <f t="shared" si="1215"/>
        <v>1.2481122984653887</v>
      </c>
      <c r="P376" s="179"/>
      <c r="Q376" s="204"/>
      <c r="R376" s="178"/>
    </row>
    <row r="377" spans="1:18" ht="25.5" x14ac:dyDescent="0.25">
      <c r="A377" s="186" t="s">
        <v>13</v>
      </c>
      <c r="B377" s="189">
        <f t="shared" ref="B377:F377" si="1216">+B216/B55</f>
        <v>3.0469526104621854</v>
      </c>
      <c r="C377" s="189">
        <f t="shared" si="1216"/>
        <v>3.2738664625980487</v>
      </c>
      <c r="D377" s="189">
        <f t="shared" si="1216"/>
        <v>2.3691045392833954</v>
      </c>
      <c r="E377" s="189">
        <f t="shared" si="1216"/>
        <v>1.8858872726339821</v>
      </c>
      <c r="F377" s="190">
        <f t="shared" si="1216"/>
        <v>1.2481122984653887</v>
      </c>
      <c r="G377" s="191"/>
      <c r="H377" s="192"/>
      <c r="I377" s="3"/>
      <c r="J377" s="186" t="s">
        <v>14</v>
      </c>
      <c r="K377" s="189">
        <f t="shared" ref="K377:P377" si="1217">+K216/K55</f>
        <v>3.0688475624774196</v>
      </c>
      <c r="L377" s="189">
        <f t="shared" si="1217"/>
        <v>3.1643425577358069</v>
      </c>
      <c r="M377" s="189">
        <f t="shared" si="1217"/>
        <v>3.0996315212906711</v>
      </c>
      <c r="N377" s="189">
        <f t="shared" si="1217"/>
        <v>2.0292769277701153</v>
      </c>
      <c r="O377" s="190">
        <f t="shared" si="1217"/>
        <v>1.3941547541893589</v>
      </c>
      <c r="P377" s="191">
        <f t="shared" si="1217"/>
        <v>1.2870077134778051</v>
      </c>
      <c r="Q377" s="206">
        <f t="shared" ref="Q377" si="1218">+P377/O377-1</f>
        <v>-7.6854481462393487E-2</v>
      </c>
      <c r="R377" s="215">
        <f t="shared" ref="R377" si="1219">+POWER(P377/K377,0.2)-1</f>
        <v>-0.15953203112486947</v>
      </c>
    </row>
    <row r="378" spans="1:18" ht="25.5" x14ac:dyDescent="0.25">
      <c r="A378" s="187" t="s">
        <v>15</v>
      </c>
      <c r="B378" s="193">
        <f>+B377/B$485</f>
        <v>0.87934193765686275</v>
      </c>
      <c r="C378" s="193">
        <f t="shared" ref="C378" si="1220">+C377/C$485</f>
        <v>0.86792426481190432</v>
      </c>
      <c r="D378" s="193">
        <f t="shared" ref="D378" si="1221">+D377/D$485</f>
        <v>0.622735049790478</v>
      </c>
      <c r="E378" s="193">
        <f t="shared" ref="E378" si="1222">+E377/E$485</f>
        <v>0.55459210574080076</v>
      </c>
      <c r="F378" s="194">
        <f t="shared" ref="F378" si="1223">+F377/F$485</f>
        <v>0.45392151835750205</v>
      </c>
      <c r="G378" s="195"/>
      <c r="H378" s="196"/>
      <c r="I378" s="3"/>
      <c r="J378" s="187" t="s">
        <v>15</v>
      </c>
      <c r="K378" s="193">
        <f t="shared" ref="K378" si="1224">+K377/K$485</f>
        <v>0.90016219950876475</v>
      </c>
      <c r="L378" s="193">
        <f t="shared" ref="L378" si="1225">+L377/L$485</f>
        <v>0.87513465268907631</v>
      </c>
      <c r="M378" s="193">
        <f t="shared" ref="M378" si="1226">+M377/M$485</f>
        <v>0.80319773794946614</v>
      </c>
      <c r="N378" s="193">
        <f t="shared" ref="N378" si="1227">+N377/N$485</f>
        <v>0.56527262549873847</v>
      </c>
      <c r="O378" s="194">
        <f t="shared" ref="O378" si="1228">+O377/O$485</f>
        <v>0.46441698654671459</v>
      </c>
      <c r="P378" s="195">
        <f t="shared" ref="P378" si="1229">+P377/P$485</f>
        <v>0.46385671962512048</v>
      </c>
      <c r="Q378" s="205"/>
      <c r="R378" s="196"/>
    </row>
    <row r="379" spans="1:18" ht="26.25" thickBot="1" x14ac:dyDescent="0.3">
      <c r="A379" s="188" t="s">
        <v>12</v>
      </c>
      <c r="B379" s="197"/>
      <c r="C379" s="198">
        <f>+C377/B377-1</f>
        <v>7.4472392959680223E-2</v>
      </c>
      <c r="D379" s="198">
        <f t="shared" ref="D379" si="1230">+D377/C377-1</f>
        <v>-0.27635883553926621</v>
      </c>
      <c r="E379" s="198">
        <f t="shared" ref="E379" si="1231">+E377/D377-1</f>
        <v>-0.20396620690937362</v>
      </c>
      <c r="F379" s="199">
        <f t="shared" ref="F379" si="1232">+F377/E377-1</f>
        <v>-0.33818297807261066</v>
      </c>
      <c r="G379" s="200"/>
      <c r="H379" s="201"/>
      <c r="I379" s="2"/>
      <c r="J379" s="188" t="s">
        <v>12</v>
      </c>
      <c r="K379" s="197"/>
      <c r="L379" s="198">
        <f>+L377/K377-1</f>
        <v>3.1117542762956862E-2</v>
      </c>
      <c r="M379" s="198">
        <f t="shared" ref="M379" si="1233">+M377/L377-1</f>
        <v>-2.0450073045011452E-2</v>
      </c>
      <c r="N379" s="198">
        <f t="shared" ref="N379" si="1234">+N377/M377-1</f>
        <v>-0.34531672109040412</v>
      </c>
      <c r="O379" s="199">
        <f t="shared" ref="O379" si="1235">+O377/N377-1</f>
        <v>-0.31297954699493125</v>
      </c>
      <c r="P379" s="214">
        <f t="shared" ref="P379" si="1236">+P377/O377-1</f>
        <v>-7.6854481462393487E-2</v>
      </c>
      <c r="Q379" s="200"/>
      <c r="R379" s="201"/>
    </row>
    <row r="380" spans="1:18" ht="15.75" thickBot="1" x14ac:dyDescent="0.3"/>
    <row r="381" spans="1:18" ht="15.75" thickBot="1" x14ac:dyDescent="0.3">
      <c r="A381" s="279" t="s">
        <v>88</v>
      </c>
      <c r="B381" s="280"/>
      <c r="C381" s="280"/>
      <c r="D381" s="280"/>
      <c r="E381" s="280"/>
      <c r="F381" s="280"/>
      <c r="G381" s="280"/>
      <c r="H381" s="281"/>
      <c r="I381" s="2"/>
      <c r="J381" s="279" t="s">
        <v>89</v>
      </c>
      <c r="K381" s="280"/>
      <c r="L381" s="280"/>
      <c r="M381" s="280"/>
      <c r="N381" s="280"/>
      <c r="O381" s="280"/>
      <c r="P381" s="280"/>
      <c r="Q381" s="280"/>
      <c r="R381" s="281"/>
    </row>
    <row r="382" spans="1:18" ht="38.25" x14ac:dyDescent="0.25">
      <c r="A382" s="180"/>
      <c r="B382" s="181">
        <v>2016</v>
      </c>
      <c r="C382" s="181">
        <f>+B382+1</f>
        <v>2017</v>
      </c>
      <c r="D382" s="181">
        <f t="shared" ref="D382" si="1237">+C382+1</f>
        <v>2018</v>
      </c>
      <c r="E382" s="181">
        <f t="shared" ref="E382" si="1238">+D382+1</f>
        <v>2019</v>
      </c>
      <c r="F382" s="182">
        <f t="shared" ref="F382" si="1239">+E382+1</f>
        <v>2020</v>
      </c>
      <c r="G382" s="183">
        <f t="shared" ref="G382" si="1240">+F382+1</f>
        <v>2021</v>
      </c>
      <c r="H382" s="184" t="s">
        <v>16</v>
      </c>
      <c r="I382" s="2"/>
      <c r="J382" s="180"/>
      <c r="K382" s="181">
        <v>2016</v>
      </c>
      <c r="L382" s="181">
        <f>+K382+1</f>
        <v>2017</v>
      </c>
      <c r="M382" s="181">
        <f t="shared" ref="M382" si="1241">+L382+1</f>
        <v>2018</v>
      </c>
      <c r="N382" s="181">
        <f t="shared" ref="N382" si="1242">+M382+1</f>
        <v>2019</v>
      </c>
      <c r="O382" s="182">
        <f t="shared" ref="O382" si="1243">+N382+1</f>
        <v>2020</v>
      </c>
      <c r="P382" s="183">
        <f t="shared" ref="P382" si="1244">+O382+1</f>
        <v>2021</v>
      </c>
      <c r="Q382" s="202" t="s">
        <v>16</v>
      </c>
      <c r="R382" s="184" t="s">
        <v>21</v>
      </c>
    </row>
    <row r="383" spans="1:18" x14ac:dyDescent="0.25">
      <c r="A383" s="185" t="s">
        <v>10</v>
      </c>
      <c r="B383" s="6">
        <f>+B222/B61</f>
        <v>2.5982738145845388</v>
      </c>
      <c r="C383" s="6">
        <f t="shared" ref="C383:G383" si="1245">+C222/C61</f>
        <v>2.3276450511945397</v>
      </c>
      <c r="D383" s="6">
        <f t="shared" si="1245"/>
        <v>3.1383302864107252</v>
      </c>
      <c r="E383" s="6">
        <f t="shared" si="1245"/>
        <v>1.2227262907755454</v>
      </c>
      <c r="F383" s="176">
        <f t="shared" si="1245"/>
        <v>0.92608223803207523</v>
      </c>
      <c r="G383" s="179">
        <f t="shared" si="1245"/>
        <v>0.98551057957681687</v>
      </c>
      <c r="H383" s="177">
        <f>+G383/F383-1</f>
        <v>6.4171775576893575E-2</v>
      </c>
      <c r="I383" s="2"/>
      <c r="J383" s="185" t="s">
        <v>10</v>
      </c>
      <c r="K383" s="6">
        <f>+K222/K61</f>
        <v>2.5468738979688479</v>
      </c>
      <c r="L383" s="6">
        <f t="shared" ref="L383:P383" si="1246">+L222/L61</f>
        <v>2.3679452494427142</v>
      </c>
      <c r="M383" s="6">
        <f t="shared" si="1246"/>
        <v>2.8617543859649124</v>
      </c>
      <c r="N383" s="6">
        <f t="shared" si="1246"/>
        <v>2.1234255049563986</v>
      </c>
      <c r="O383" s="176">
        <f t="shared" si="1246"/>
        <v>1.259547200753147</v>
      </c>
      <c r="P383" s="179">
        <f t="shared" si="1246"/>
        <v>1.0328721979207414</v>
      </c>
      <c r="Q383" s="203">
        <f>+P383/O383-1</f>
        <v>-0.17996546909624755</v>
      </c>
      <c r="R383" s="177">
        <f>+POWER(P383/K383,0.2)-1</f>
        <v>-0.16515119661789324</v>
      </c>
    </row>
    <row r="384" spans="1:18" x14ac:dyDescent="0.25">
      <c r="A384" s="185" t="s">
        <v>11</v>
      </c>
      <c r="B384" s="6">
        <f t="shared" ref="B384:G384" si="1247">+B223/B62</f>
        <v>1.7696484189857136</v>
      </c>
      <c r="C384" s="6">
        <f t="shared" si="1247"/>
        <v>1.8112889637742207</v>
      </c>
      <c r="D384" s="6">
        <f t="shared" si="1247"/>
        <v>3.2408630559225009</v>
      </c>
      <c r="E384" s="6">
        <f t="shared" si="1247"/>
        <v>1.2663299076815884</v>
      </c>
      <c r="F384" s="176">
        <f t="shared" si="1247"/>
        <v>1.1006969478490747</v>
      </c>
      <c r="G384" s="179">
        <f t="shared" si="1247"/>
        <v>1.1226558540293969</v>
      </c>
      <c r="H384" s="177">
        <f t="shared" ref="H384:H386" si="1248">+G384/F384-1</f>
        <v>1.9950001881292811E-2</v>
      </c>
      <c r="I384" s="2"/>
      <c r="J384" s="185" t="s">
        <v>11</v>
      </c>
      <c r="K384" s="6">
        <f t="shared" ref="K384:P384" si="1249">+K223/K62</f>
        <v>2.492784748018682</v>
      </c>
      <c r="L384" s="6">
        <f t="shared" si="1249"/>
        <v>2.3902082012148229</v>
      </c>
      <c r="M384" s="6">
        <f t="shared" si="1249"/>
        <v>3.0308710033076074</v>
      </c>
      <c r="N384" s="6">
        <f t="shared" si="1249"/>
        <v>1.9528373093021658</v>
      </c>
      <c r="O384" s="176">
        <f t="shared" si="1249"/>
        <v>1.2486581514383059</v>
      </c>
      <c r="P384" s="179">
        <f t="shared" si="1249"/>
        <v>1.0337286967269614</v>
      </c>
      <c r="Q384" s="203">
        <f t="shared" ref="Q384:Q386" si="1250">+P384/O384-1</f>
        <v>-0.17212833990133436</v>
      </c>
      <c r="R384" s="177">
        <f t="shared" ref="R384:R386" si="1251">+POWER(P384/K384,0.2)-1</f>
        <v>-0.16142027335478704</v>
      </c>
    </row>
    <row r="385" spans="1:18" x14ac:dyDescent="0.25">
      <c r="A385" s="185" t="s">
        <v>0</v>
      </c>
      <c r="B385" s="6">
        <f t="shared" ref="B385:G385" si="1252">+B224/B63</f>
        <v>2.5642319286606208</v>
      </c>
      <c r="C385" s="6">
        <f t="shared" si="1252"/>
        <v>3.0457933972310967</v>
      </c>
      <c r="D385" s="6">
        <f t="shared" si="1252"/>
        <v>3.0158730158730158</v>
      </c>
      <c r="E385" s="6">
        <f t="shared" si="1252"/>
        <v>1.5658451580781678</v>
      </c>
      <c r="F385" s="176">
        <f t="shared" si="1252"/>
        <v>0.84652952493710221</v>
      </c>
      <c r="G385" s="179">
        <f t="shared" si="1252"/>
        <v>1.0245656081485921</v>
      </c>
      <c r="H385" s="177">
        <f t="shared" si="1248"/>
        <v>0.21031290459091556</v>
      </c>
      <c r="I385" s="2"/>
      <c r="J385" s="185" t="s">
        <v>0</v>
      </c>
      <c r="K385" s="6">
        <f t="shared" ref="K385:P385" si="1253">+K224/K63</f>
        <v>2.467561470806841</v>
      </c>
      <c r="L385" s="6">
        <f t="shared" si="1253"/>
        <v>2.4052934932635845</v>
      </c>
      <c r="M385" s="6">
        <f t="shared" si="1253"/>
        <v>3.0289210233592874</v>
      </c>
      <c r="N385" s="6">
        <f t="shared" si="1253"/>
        <v>1.8813449023861171</v>
      </c>
      <c r="O385" s="176">
        <f t="shared" si="1253"/>
        <v>1.1891012728113761</v>
      </c>
      <c r="P385" s="179">
        <f t="shared" si="1253"/>
        <v>1.0480484410130742</v>
      </c>
      <c r="Q385" s="203">
        <f t="shared" si="1250"/>
        <v>-0.11862137819835372</v>
      </c>
      <c r="R385" s="177">
        <f t="shared" si="1251"/>
        <v>-0.15739763226351333</v>
      </c>
    </row>
    <row r="386" spans="1:18" x14ac:dyDescent="0.25">
      <c r="A386" s="185" t="s">
        <v>1</v>
      </c>
      <c r="B386" s="6">
        <f t="shared" ref="B386:G386" si="1254">+B225/B64</f>
        <v>2.0212838393753869</v>
      </c>
      <c r="C386" s="6">
        <f t="shared" si="1254"/>
        <v>3.1446808510638298</v>
      </c>
      <c r="D386" s="6">
        <f t="shared" si="1254"/>
        <v>3.4747474747474745</v>
      </c>
      <c r="E386" s="6">
        <f t="shared" si="1254"/>
        <v>1.2690617730679761</v>
      </c>
      <c r="F386" s="176">
        <f t="shared" si="1254"/>
        <v>0.94521887992174136</v>
      </c>
      <c r="G386" s="179">
        <f t="shared" si="1254"/>
        <v>1.081363458273475</v>
      </c>
      <c r="H386" s="177">
        <f t="shared" si="1248"/>
        <v>0.14403497564818601</v>
      </c>
      <c r="I386" s="2"/>
      <c r="J386" s="185" t="s">
        <v>1</v>
      </c>
      <c r="K386" s="6">
        <f t="shared" ref="K386:P386" si="1255">+K225/K64</f>
        <v>2.4781663375854612</v>
      </c>
      <c r="L386" s="6">
        <f t="shared" si="1255"/>
        <v>2.4943481819541131</v>
      </c>
      <c r="M386" s="6">
        <f t="shared" si="1255"/>
        <v>3.0518796992481203</v>
      </c>
      <c r="N386" s="6">
        <f t="shared" si="1255"/>
        <v>1.7291449728103665</v>
      </c>
      <c r="O386" s="176">
        <f t="shared" si="1255"/>
        <v>1.1503624531182828</v>
      </c>
      <c r="P386" s="179">
        <f t="shared" si="1255"/>
        <v>1.0611683026095282</v>
      </c>
      <c r="Q386" s="203">
        <f t="shared" si="1250"/>
        <v>-7.7535693439034215E-2</v>
      </c>
      <c r="R386" s="177">
        <f t="shared" si="1251"/>
        <v>-0.15602270520417749</v>
      </c>
    </row>
    <row r="387" spans="1:18" x14ac:dyDescent="0.25">
      <c r="A387" s="185" t="s">
        <v>2</v>
      </c>
      <c r="B387" s="6">
        <f t="shared" ref="B387:G387" si="1256">+B226/B65</f>
        <v>2.7811194021791956</v>
      </c>
      <c r="C387" s="6">
        <f t="shared" si="1256"/>
        <v>3.0432372505543239</v>
      </c>
      <c r="D387" s="6">
        <f t="shared" si="1256"/>
        <v>3.1439602868174297</v>
      </c>
      <c r="E387" s="6">
        <f t="shared" si="1256"/>
        <v>1.2917665867306156</v>
      </c>
      <c r="F387" s="176">
        <f t="shared" si="1256"/>
        <v>0.87497695002765996</v>
      </c>
      <c r="G387" s="179">
        <f t="shared" si="1256"/>
        <v>1.2439306358381503</v>
      </c>
      <c r="H387" s="177">
        <f t="shared" ref="H387:H388" si="1257">+G387/F387-1</f>
        <v>0.42167246325611996</v>
      </c>
      <c r="I387" s="2"/>
      <c r="J387" s="185" t="s">
        <v>2</v>
      </c>
      <c r="K387" s="6">
        <f t="shared" ref="K387:P387" si="1258">+K226/K65</f>
        <v>2.46606580358335</v>
      </c>
      <c r="L387" s="6">
        <f t="shared" si="1258"/>
        <v>2.4921525329968497</v>
      </c>
      <c r="M387" s="6">
        <f t="shared" si="1258"/>
        <v>3.0587395242211279</v>
      </c>
      <c r="N387" s="6">
        <f t="shared" si="1258"/>
        <v>1.6349911190053283</v>
      </c>
      <c r="O387" s="176">
        <f t="shared" si="1258"/>
        <v>1.0966300244281588</v>
      </c>
      <c r="P387" s="179">
        <f t="shared" si="1258"/>
        <v>1.0652298114620067</v>
      </c>
      <c r="Q387" s="203">
        <f t="shared" ref="Q387:Q388" si="1259">+P387/O387-1</f>
        <v>-2.8633369747947501E-2</v>
      </c>
      <c r="R387" s="177">
        <f t="shared" ref="R387:R388" si="1260">+POWER(P387/K387,0.2)-1</f>
        <v>-0.15455038593847037</v>
      </c>
    </row>
    <row r="388" spans="1:18" x14ac:dyDescent="0.25">
      <c r="A388" s="185" t="s">
        <v>3</v>
      </c>
      <c r="B388" s="6">
        <f t="shared" ref="B388:G388" si="1261">+B227/B66</f>
        <v>2.1924025135470795</v>
      </c>
      <c r="C388" s="6">
        <f t="shared" si="1261"/>
        <v>3.0995566303909716</v>
      </c>
      <c r="D388" s="6">
        <f t="shared" si="1261"/>
        <v>3.137472283813747</v>
      </c>
      <c r="E388" s="6">
        <f t="shared" si="1261"/>
        <v>2.0777160983346552</v>
      </c>
      <c r="F388" s="176">
        <f t="shared" si="1261"/>
        <v>1.8166139695314747</v>
      </c>
      <c r="G388" s="179">
        <f t="shared" si="1261"/>
        <v>1.4568200161420501</v>
      </c>
      <c r="H388" s="177">
        <f t="shared" si="1257"/>
        <v>-0.19805746263319746</v>
      </c>
      <c r="I388" s="2"/>
      <c r="J388" s="185" t="s">
        <v>3</v>
      </c>
      <c r="K388" s="6">
        <f t="shared" ref="K388:P388" si="1262">+K227/K66</f>
        <v>2.4744261431242709</v>
      </c>
      <c r="L388" s="6">
        <f t="shared" si="1262"/>
        <v>2.5694349769405394</v>
      </c>
      <c r="M388" s="6">
        <f t="shared" si="1262"/>
        <v>3.0603115841431436</v>
      </c>
      <c r="N388" s="6">
        <f t="shared" si="1262"/>
        <v>1.6070363744782348</v>
      </c>
      <c r="O388" s="176">
        <f t="shared" si="1262"/>
        <v>1.0970481473871652</v>
      </c>
      <c r="P388" s="179">
        <f t="shared" si="1262"/>
        <v>1.057744841441596</v>
      </c>
      <c r="Q388" s="203">
        <f t="shared" si="1259"/>
        <v>-3.582641841124079E-2</v>
      </c>
      <c r="R388" s="177">
        <f t="shared" si="1260"/>
        <v>-0.15631314221764947</v>
      </c>
    </row>
    <row r="389" spans="1:18" x14ac:dyDescent="0.25">
      <c r="A389" s="185" t="s">
        <v>4</v>
      </c>
      <c r="B389" s="6">
        <f t="shared" ref="B389:F389" si="1263">+B228/B67</f>
        <v>2.1386205248194829</v>
      </c>
      <c r="C389" s="6">
        <f t="shared" si="1263"/>
        <v>2.5837163493105715</v>
      </c>
      <c r="D389" s="6">
        <f t="shared" si="1263"/>
        <v>1.4717706694633803</v>
      </c>
      <c r="E389" s="6">
        <f t="shared" si="1263"/>
        <v>1.556448666423091</v>
      </c>
      <c r="F389" s="176">
        <f t="shared" si="1263"/>
        <v>1.7687296416938112</v>
      </c>
      <c r="G389" s="179"/>
      <c r="H389" s="178"/>
      <c r="I389" s="2"/>
      <c r="J389" s="185" t="s">
        <v>4</v>
      </c>
      <c r="K389" s="6">
        <f t="shared" ref="K389:O389" si="1264">+K228/K67</f>
        <v>2.473981171191816</v>
      </c>
      <c r="L389" s="6">
        <f t="shared" si="1264"/>
        <v>2.6137135800287781</v>
      </c>
      <c r="M389" s="6">
        <f t="shared" si="1264"/>
        <v>2.793372251546824</v>
      </c>
      <c r="N389" s="6">
        <f t="shared" si="1264"/>
        <v>1.6157897518099027</v>
      </c>
      <c r="O389" s="176">
        <f t="shared" si="1264"/>
        <v>1.0906361099701136</v>
      </c>
      <c r="P389" s="179"/>
      <c r="Q389" s="204"/>
      <c r="R389" s="178"/>
    </row>
    <row r="390" spans="1:18" x14ac:dyDescent="0.25">
      <c r="A390" s="185" t="s">
        <v>5</v>
      </c>
      <c r="B390" s="6">
        <f t="shared" ref="B390:F390" si="1265">+B229/B68</f>
        <v>2.9003936607544922</v>
      </c>
      <c r="C390" s="6">
        <f t="shared" si="1265"/>
        <v>2.9205110007097232</v>
      </c>
      <c r="D390" s="6">
        <f t="shared" si="1265"/>
        <v>2.0562998645190427</v>
      </c>
      <c r="E390" s="6">
        <f t="shared" si="1265"/>
        <v>1.9018612521150595</v>
      </c>
      <c r="F390" s="176">
        <f t="shared" si="1265"/>
        <v>0.97615131578947378</v>
      </c>
      <c r="G390" s="179"/>
      <c r="H390" s="178"/>
      <c r="I390" s="2"/>
      <c r="J390" s="185" t="s">
        <v>5</v>
      </c>
      <c r="K390" s="6">
        <f t="shared" ref="K390:O390" si="1266">+K229/K68</f>
        <v>2.4818201080278914</v>
      </c>
      <c r="L390" s="6">
        <f t="shared" si="1266"/>
        <v>2.6098085778884905</v>
      </c>
      <c r="M390" s="6">
        <f t="shared" si="1266"/>
        <v>2.6313517513566844</v>
      </c>
      <c r="N390" s="6">
        <f t="shared" si="1266"/>
        <v>1.5765876080854508</v>
      </c>
      <c r="O390" s="176">
        <f t="shared" si="1266"/>
        <v>1.0431546500263138</v>
      </c>
      <c r="P390" s="179"/>
      <c r="Q390" s="204"/>
      <c r="R390" s="178"/>
    </row>
    <row r="391" spans="1:18" x14ac:dyDescent="0.25">
      <c r="A391" s="185" t="s">
        <v>6</v>
      </c>
      <c r="B391" s="6">
        <f t="shared" ref="B391:F391" si="1267">+B230/B69</f>
        <v>2.3419506497906344</v>
      </c>
      <c r="C391" s="6">
        <f t="shared" si="1267"/>
        <v>3.5831381733021082</v>
      </c>
      <c r="D391" s="6">
        <f t="shared" si="1267"/>
        <v>2.2566371681415931</v>
      </c>
      <c r="E391" s="6">
        <f t="shared" si="1267"/>
        <v>2.2383465259454707</v>
      </c>
      <c r="F391" s="176">
        <f t="shared" si="1267"/>
        <v>1.4240218380345768</v>
      </c>
      <c r="G391" s="179"/>
      <c r="H391" s="178"/>
      <c r="I391" s="2"/>
      <c r="J391" s="185" t="s">
        <v>6</v>
      </c>
      <c r="K391" s="6">
        <f t="shared" ref="K391:O391" si="1268">+K230/K69</f>
        <v>2.4605002307424058</v>
      </c>
      <c r="L391" s="6">
        <f t="shared" si="1268"/>
        <v>2.6833445443451147</v>
      </c>
      <c r="M391" s="6">
        <f t="shared" si="1268"/>
        <v>2.5716438149766456</v>
      </c>
      <c r="N391" s="6">
        <f t="shared" si="1268"/>
        <v>1.5788684057536146</v>
      </c>
      <c r="O391" s="176">
        <f t="shared" si="1268"/>
        <v>1.0304169514695831</v>
      </c>
      <c r="P391" s="179"/>
      <c r="Q391" s="204"/>
      <c r="R391" s="178"/>
    </row>
    <row r="392" spans="1:18" x14ac:dyDescent="0.25">
      <c r="A392" s="185" t="s">
        <v>7</v>
      </c>
      <c r="B392" s="6">
        <f t="shared" ref="B392:F392" si="1269">+B231/B70</f>
        <v>2.3054477481901565</v>
      </c>
      <c r="C392" s="6">
        <f t="shared" si="1269"/>
        <v>3.5374149659863949</v>
      </c>
      <c r="D392" s="6">
        <f t="shared" si="1269"/>
        <v>2.878024193548387</v>
      </c>
      <c r="E392" s="6">
        <f t="shared" si="1269"/>
        <v>1.1542879019908117</v>
      </c>
      <c r="F392" s="176">
        <f t="shared" si="1269"/>
        <v>1.1402050429481851</v>
      </c>
      <c r="G392" s="179"/>
      <c r="H392" s="178"/>
      <c r="I392" s="2"/>
      <c r="J392" s="185" t="s">
        <v>7</v>
      </c>
      <c r="K392" s="6">
        <f t="shared" ref="K392:O392" si="1270">+K231/K70</f>
        <v>2.41192738867178</v>
      </c>
      <c r="L392" s="6">
        <f t="shared" si="1270"/>
        <v>2.7843529874494948</v>
      </c>
      <c r="M392" s="6">
        <f t="shared" si="1270"/>
        <v>2.5344278068434658</v>
      </c>
      <c r="N392" s="6">
        <f t="shared" si="1270"/>
        <v>1.4940862401216342</v>
      </c>
      <c r="O392" s="176">
        <f t="shared" si="1270"/>
        <v>1.0321489001692048</v>
      </c>
      <c r="P392" s="179"/>
      <c r="Q392" s="204"/>
      <c r="R392" s="178"/>
    </row>
    <row r="393" spans="1:18" x14ac:dyDescent="0.25">
      <c r="A393" s="185" t="s">
        <v>8</v>
      </c>
      <c r="B393" s="6">
        <f t="shared" ref="B393:F393" si="1271">+B232/B71</f>
        <v>3.3007812500000004</v>
      </c>
      <c r="C393" s="6">
        <f t="shared" si="1271"/>
        <v>2.8703398218409766</v>
      </c>
      <c r="D393" s="6">
        <f t="shared" si="1271"/>
        <v>1.9073927913706918</v>
      </c>
      <c r="E393" s="6">
        <f t="shared" si="1271"/>
        <v>1.2011251758087202</v>
      </c>
      <c r="F393" s="176">
        <f t="shared" si="1271"/>
        <v>0.78770413064361189</v>
      </c>
      <c r="G393" s="179"/>
      <c r="H393" s="178"/>
      <c r="I393" s="2"/>
      <c r="J393" s="185" t="s">
        <v>8</v>
      </c>
      <c r="K393" s="6">
        <f t="shared" ref="K393:O393" si="1272">+K232/K71</f>
        <v>2.4126825056263339</v>
      </c>
      <c r="L393" s="6">
        <f t="shared" si="1272"/>
        <v>2.7662752019550609</v>
      </c>
      <c r="M393" s="6">
        <f t="shared" si="1272"/>
        <v>2.434465734101328</v>
      </c>
      <c r="N393" s="6">
        <f t="shared" si="1272"/>
        <v>1.4476978532237155</v>
      </c>
      <c r="O393" s="176">
        <f t="shared" si="1272"/>
        <v>0.99993313720246069</v>
      </c>
      <c r="P393" s="179"/>
      <c r="Q393" s="204"/>
      <c r="R393" s="178"/>
    </row>
    <row r="394" spans="1:18" x14ac:dyDescent="0.25">
      <c r="A394" s="185" t="s">
        <v>9</v>
      </c>
      <c r="B394" s="6">
        <f t="shared" ref="B394:F394" si="1273">+B233/B72</f>
        <v>2.4420075917334456</v>
      </c>
      <c r="C394" s="6">
        <f t="shared" si="1273"/>
        <v>2.7872498146775393</v>
      </c>
      <c r="D394" s="6">
        <f t="shared" si="1273"/>
        <v>1.6248103826057643</v>
      </c>
      <c r="E394" s="6">
        <f t="shared" si="1273"/>
        <v>0.76551782538741631</v>
      </c>
      <c r="F394" s="176">
        <f t="shared" si="1273"/>
        <v>0.92085614733698362</v>
      </c>
      <c r="G394" s="179"/>
      <c r="H394" s="178"/>
      <c r="I394" s="2"/>
      <c r="J394" s="185" t="s">
        <v>9</v>
      </c>
      <c r="K394" s="6">
        <f t="shared" ref="K394:O394" si="1274">+K233/K72</f>
        <v>2.3919815779443208</v>
      </c>
      <c r="L394" s="6">
        <f t="shared" si="1274"/>
        <v>2.7939843566417135</v>
      </c>
      <c r="M394" s="6">
        <f t="shared" si="1274"/>
        <v>2.2800096610578855</v>
      </c>
      <c r="N394" s="6">
        <f t="shared" si="1274"/>
        <v>1.3012718473140061</v>
      </c>
      <c r="O394" s="176">
        <f t="shared" si="1274"/>
        <v>1.0272291969411822</v>
      </c>
      <c r="P394" s="179"/>
      <c r="Q394" s="204"/>
      <c r="R394" s="178"/>
    </row>
    <row r="395" spans="1:18" ht="25.5" x14ac:dyDescent="0.25">
      <c r="A395" s="186" t="s">
        <v>13</v>
      </c>
      <c r="B395" s="189">
        <f t="shared" ref="B395:F395" si="1275">+B234/B73</f>
        <v>2.3919815779443212</v>
      </c>
      <c r="C395" s="189">
        <f t="shared" si="1275"/>
        <v>2.7939843566417135</v>
      </c>
      <c r="D395" s="189">
        <f t="shared" si="1275"/>
        <v>2.2800096610578855</v>
      </c>
      <c r="E395" s="189">
        <f t="shared" si="1275"/>
        <v>1.3012718473140061</v>
      </c>
      <c r="F395" s="190">
        <f t="shared" si="1275"/>
        <v>1.0272291969411822</v>
      </c>
      <c r="G395" s="191"/>
      <c r="H395" s="192"/>
      <c r="I395" s="3"/>
      <c r="J395" s="186" t="s">
        <v>14</v>
      </c>
      <c r="K395" s="189">
        <f t="shared" ref="K395:P395" si="1276">+K234/K73</f>
        <v>2.4646251024410568</v>
      </c>
      <c r="L395" s="189">
        <f t="shared" si="1276"/>
        <v>2.566325715769457</v>
      </c>
      <c r="M395" s="189">
        <f t="shared" si="1276"/>
        <v>2.746385131200185</v>
      </c>
      <c r="N395" s="189">
        <f t="shared" si="1276"/>
        <v>1.637747869764387</v>
      </c>
      <c r="O395" s="190">
        <f t="shared" si="1276"/>
        <v>1.0969889107255604</v>
      </c>
      <c r="P395" s="191">
        <f t="shared" si="1276"/>
        <v>1.0522503928387823</v>
      </c>
      <c r="Q395" s="206">
        <f t="shared" ref="Q395" si="1277">+P395/O395-1</f>
        <v>-4.0783017448360104E-2</v>
      </c>
      <c r="R395" s="215">
        <f t="shared" ref="R395" si="1278">+POWER(P395/K395,0.2)-1</f>
        <v>-0.1565222209873065</v>
      </c>
    </row>
    <row r="396" spans="1:18" ht="25.5" x14ac:dyDescent="0.25">
      <c r="A396" s="187" t="s">
        <v>15</v>
      </c>
      <c r="B396" s="193">
        <f>+B395/B$485</f>
        <v>0.69031914325376531</v>
      </c>
      <c r="C396" s="193">
        <f t="shared" ref="C396" si="1279">+C395/C$485</f>
        <v>0.74070425484301361</v>
      </c>
      <c r="D396" s="193">
        <f t="shared" ref="D396" si="1280">+D395/D$485</f>
        <v>0.59931586228403644</v>
      </c>
      <c r="E396" s="193">
        <f t="shared" ref="E396" si="1281">+E395/E$485</f>
        <v>0.38267138466614009</v>
      </c>
      <c r="F396" s="194">
        <f t="shared" ref="F396" si="1282">+F395/F$485</f>
        <v>0.37358932954191171</v>
      </c>
      <c r="G396" s="195"/>
      <c r="H396" s="196"/>
      <c r="I396" s="3"/>
      <c r="J396" s="187" t="s">
        <v>15</v>
      </c>
      <c r="K396" s="193">
        <f t="shared" ref="K396" si="1283">+K395/K$485</f>
        <v>0.72293012540083779</v>
      </c>
      <c r="L396" s="193">
        <f t="shared" ref="L396" si="1284">+L395/L$485</f>
        <v>0.70974634477120313</v>
      </c>
      <c r="M396" s="193">
        <f t="shared" ref="M396" si="1285">+M395/M$485</f>
        <v>0.71166211524378697</v>
      </c>
      <c r="N396" s="193">
        <f t="shared" ref="N396" si="1286">+N395/N$485</f>
        <v>0.45620882274750646</v>
      </c>
      <c r="O396" s="194">
        <f t="shared" ref="O396" si="1287">+O395/O$485</f>
        <v>0.36542592037464083</v>
      </c>
      <c r="P396" s="195">
        <f t="shared" ref="P396" si="1288">+P395/P$485</f>
        <v>0.37924669008198553</v>
      </c>
      <c r="Q396" s="205"/>
      <c r="R396" s="196"/>
    </row>
    <row r="397" spans="1:18" ht="26.25" thickBot="1" x14ac:dyDescent="0.3">
      <c r="A397" s="188" t="s">
        <v>12</v>
      </c>
      <c r="B397" s="197"/>
      <c r="C397" s="198">
        <f>+C395/B395-1</f>
        <v>0.1680626566709913</v>
      </c>
      <c r="D397" s="198">
        <f t="shared" ref="D397" si="1289">+D395/C395-1</f>
        <v>-0.18395761392222343</v>
      </c>
      <c r="E397" s="198">
        <f t="shared" ref="E397" si="1290">+E395/D395-1</f>
        <v>-0.42926915199550586</v>
      </c>
      <c r="F397" s="199">
        <f t="shared" ref="F397" si="1291">+F395/E395-1</f>
        <v>-0.21059600339351348</v>
      </c>
      <c r="G397" s="200"/>
      <c r="H397" s="201"/>
      <c r="I397" s="2"/>
      <c r="J397" s="188" t="s">
        <v>12</v>
      </c>
      <c r="K397" s="197"/>
      <c r="L397" s="198">
        <f>+L395/K395-1</f>
        <v>4.1264131095505086E-2</v>
      </c>
      <c r="M397" s="198">
        <f t="shared" ref="M397" si="1292">+M395/L395-1</f>
        <v>7.0162339224637771E-2</v>
      </c>
      <c r="N397" s="198">
        <f t="shared" ref="N397" si="1293">+N395/M395-1</f>
        <v>-0.40367144754796924</v>
      </c>
      <c r="O397" s="199">
        <f t="shared" ref="O397" si="1294">+O395/N395-1</f>
        <v>-0.3301844984946446</v>
      </c>
      <c r="P397" s="214">
        <f t="shared" ref="P397" si="1295">+P395/O395-1</f>
        <v>-4.0783017448360104E-2</v>
      </c>
      <c r="Q397" s="200"/>
      <c r="R397" s="201"/>
    </row>
    <row r="398" spans="1:18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</row>
    <row r="399" spans="1:18" ht="15.75" thickBot="1" x14ac:dyDescent="0.3">
      <c r="A399" s="279" t="s">
        <v>90</v>
      </c>
      <c r="B399" s="280"/>
      <c r="C399" s="280"/>
      <c r="D399" s="280"/>
      <c r="E399" s="280"/>
      <c r="F399" s="280"/>
      <c r="G399" s="280"/>
      <c r="H399" s="281"/>
      <c r="I399" s="2"/>
      <c r="J399" s="279" t="s">
        <v>91</v>
      </c>
      <c r="K399" s="280"/>
      <c r="L399" s="280"/>
      <c r="M399" s="280"/>
      <c r="N399" s="280"/>
      <c r="O399" s="280"/>
      <c r="P399" s="280"/>
      <c r="Q399" s="280"/>
      <c r="R399" s="281"/>
    </row>
    <row r="400" spans="1:18" ht="38.25" x14ac:dyDescent="0.25">
      <c r="A400" s="180"/>
      <c r="B400" s="181">
        <v>2016</v>
      </c>
      <c r="C400" s="181">
        <f>+B400+1</f>
        <v>2017</v>
      </c>
      <c r="D400" s="181">
        <f t="shared" ref="D400" si="1296">+C400+1</f>
        <v>2018</v>
      </c>
      <c r="E400" s="181">
        <f t="shared" ref="E400" si="1297">+D400+1</f>
        <v>2019</v>
      </c>
      <c r="F400" s="182">
        <f t="shared" ref="F400" si="1298">+E400+1</f>
        <v>2020</v>
      </c>
      <c r="G400" s="183">
        <f t="shared" ref="G400" si="1299">+F400+1</f>
        <v>2021</v>
      </c>
      <c r="H400" s="184" t="s">
        <v>16</v>
      </c>
      <c r="I400" s="2"/>
      <c r="J400" s="180"/>
      <c r="K400" s="181">
        <v>2016</v>
      </c>
      <c r="L400" s="181">
        <f>+K400+1</f>
        <v>2017</v>
      </c>
      <c r="M400" s="181">
        <f t="shared" ref="M400" si="1300">+L400+1</f>
        <v>2018</v>
      </c>
      <c r="N400" s="181">
        <f t="shared" ref="N400" si="1301">+M400+1</f>
        <v>2019</v>
      </c>
      <c r="O400" s="182">
        <f t="shared" ref="O400" si="1302">+N400+1</f>
        <v>2020</v>
      </c>
      <c r="P400" s="183">
        <f t="shared" ref="P400" si="1303">+O400+1</f>
        <v>2021</v>
      </c>
      <c r="Q400" s="202" t="s">
        <v>16</v>
      </c>
      <c r="R400" s="184" t="s">
        <v>21</v>
      </c>
    </row>
    <row r="401" spans="1:18" x14ac:dyDescent="0.25">
      <c r="A401" s="185" t="s">
        <v>10</v>
      </c>
      <c r="B401" s="6">
        <f>+B240/B79</f>
        <v>2.7922230030452093</v>
      </c>
      <c r="C401" s="6">
        <f t="shared" ref="C401:G401" si="1304">+C240/C79</f>
        <v>2.4903271192402392</v>
      </c>
      <c r="D401" s="6">
        <f t="shared" si="1304"/>
        <v>3.0642309958750737</v>
      </c>
      <c r="E401" s="6">
        <f t="shared" si="1304"/>
        <v>3.0673431734317345</v>
      </c>
      <c r="F401" s="176">
        <f t="shared" si="1304"/>
        <v>2.8657799274486093</v>
      </c>
      <c r="G401" s="179">
        <f t="shared" si="1304"/>
        <v>2.5322283609576428</v>
      </c>
      <c r="H401" s="177">
        <f>+G401/F401-1</f>
        <v>-0.11639120062786046</v>
      </c>
      <c r="I401" s="2"/>
      <c r="J401" s="185" t="s">
        <v>10</v>
      </c>
      <c r="K401" s="6">
        <f>+K240/K79</f>
        <v>2.8476324173677172</v>
      </c>
      <c r="L401" s="6">
        <f t="shared" ref="L401:P401" si="1305">+L240/L79</f>
        <v>2.8638866240039338</v>
      </c>
      <c r="M401" s="6">
        <f t="shared" si="1305"/>
        <v>3.0215343203230143</v>
      </c>
      <c r="N401" s="6">
        <f t="shared" si="1305"/>
        <v>3.1049382716049378</v>
      </c>
      <c r="O401" s="176">
        <f t="shared" si="1305"/>
        <v>2.9160552244616817</v>
      </c>
      <c r="P401" s="179">
        <f t="shared" si="1305"/>
        <v>2.8343646567851493</v>
      </c>
      <c r="Q401" s="203">
        <f>+P401/O401-1</f>
        <v>-2.8014067426179512E-2</v>
      </c>
      <c r="R401" s="177">
        <f>+POWER(P401/K401,0.2)-1</f>
        <v>-9.3358657152875502E-4</v>
      </c>
    </row>
    <row r="402" spans="1:18" x14ac:dyDescent="0.25">
      <c r="A402" s="185" t="s">
        <v>11</v>
      </c>
      <c r="B402" s="6">
        <f t="shared" ref="B402:G402" si="1306">+B241/B80</f>
        <v>2.91913856770991</v>
      </c>
      <c r="C402" s="6">
        <f t="shared" si="1306"/>
        <v>2.9116465863453813</v>
      </c>
      <c r="D402" s="6">
        <f t="shared" si="1306"/>
        <v>3.1303952748750565</v>
      </c>
      <c r="E402" s="6">
        <f t="shared" si="1306"/>
        <v>3.1154879140555058</v>
      </c>
      <c r="F402" s="176">
        <f t="shared" si="1306"/>
        <v>2.6907980811164411</v>
      </c>
      <c r="G402" s="179">
        <f t="shared" si="1306"/>
        <v>2.7854903716972683</v>
      </c>
      <c r="H402" s="177">
        <f t="shared" ref="H402:H404" si="1307">+G402/F402-1</f>
        <v>3.5191154343895636E-2</v>
      </c>
      <c r="I402" s="2"/>
      <c r="J402" s="185" t="s">
        <v>11</v>
      </c>
      <c r="K402" s="6">
        <f t="shared" ref="K402:P402" si="1308">+K241/K80</f>
        <v>2.8623379508977975</v>
      </c>
      <c r="L402" s="6">
        <f t="shared" si="1308"/>
        <v>2.8618414656622679</v>
      </c>
      <c r="M402" s="6">
        <f t="shared" si="1308"/>
        <v>3.0331087860111792</v>
      </c>
      <c r="N402" s="6">
        <f t="shared" si="1308"/>
        <v>3.1040282566647046</v>
      </c>
      <c r="O402" s="176">
        <f t="shared" si="1308"/>
        <v>2.8872944693572498</v>
      </c>
      <c r="P402" s="179">
        <f t="shared" si="1308"/>
        <v>2.8407092403056082</v>
      </c>
      <c r="Q402" s="203">
        <f t="shared" ref="Q402:Q404" si="1309">+P402/O402-1</f>
        <v>-1.6134561107655876E-2</v>
      </c>
      <c r="R402" s="177">
        <f t="shared" ref="R402:R404" si="1310">+POWER(P402/K402,0.2)-1</f>
        <v>-1.5158504844317022E-3</v>
      </c>
    </row>
    <row r="403" spans="1:18" x14ac:dyDescent="0.25">
      <c r="A403" s="185" t="s">
        <v>0</v>
      </c>
      <c r="B403" s="6">
        <f t="shared" ref="B403:G403" si="1311">+B242/B81</f>
        <v>3.1104195499415068</v>
      </c>
      <c r="C403" s="6">
        <f t="shared" si="1311"/>
        <v>3.1340805313408051</v>
      </c>
      <c r="D403" s="6">
        <f t="shared" si="1311"/>
        <v>3.3319935691318325</v>
      </c>
      <c r="E403" s="6">
        <f t="shared" si="1311"/>
        <v>3.1120903332415311</v>
      </c>
      <c r="F403" s="176">
        <f t="shared" si="1311"/>
        <v>3.0072618539085858</v>
      </c>
      <c r="G403" s="179">
        <f t="shared" si="1311"/>
        <v>3.2203981837233671</v>
      </c>
      <c r="H403" s="177">
        <f t="shared" si="1307"/>
        <v>7.0873884672784548E-2</v>
      </c>
      <c r="I403" s="2"/>
      <c r="J403" s="185" t="s">
        <v>0</v>
      </c>
      <c r="K403" s="6">
        <f t="shared" ref="K403:P403" si="1312">+K242/K81</f>
        <v>2.8764367193122258</v>
      </c>
      <c r="L403" s="6">
        <f t="shared" si="1312"/>
        <v>2.8619964741242527</v>
      </c>
      <c r="M403" s="6">
        <f t="shared" si="1312"/>
        <v>3.0474202036380276</v>
      </c>
      <c r="N403" s="6">
        <f t="shared" si="1312"/>
        <v>3.0894176445023902</v>
      </c>
      <c r="O403" s="176">
        <f t="shared" si="1312"/>
        <v>2.8706467661691542</v>
      </c>
      <c r="P403" s="179">
        <f t="shared" si="1312"/>
        <v>2.8605106938961002</v>
      </c>
      <c r="Q403" s="203">
        <f t="shared" si="1309"/>
        <v>-3.5309367883602505E-3</v>
      </c>
      <c r="R403" s="177">
        <f t="shared" si="1310"/>
        <v>-1.1098046493378533E-3</v>
      </c>
    </row>
    <row r="404" spans="1:18" x14ac:dyDescent="0.25">
      <c r="A404" s="185" t="s">
        <v>1</v>
      </c>
      <c r="B404" s="6">
        <f t="shared" ref="B404:G404" si="1313">+B243/B82</f>
        <v>2.5685413536999571</v>
      </c>
      <c r="C404" s="6">
        <f t="shared" si="1313"/>
        <v>3.0035714285714281</v>
      </c>
      <c r="D404" s="6">
        <f t="shared" si="1313"/>
        <v>3.1683501683501682</v>
      </c>
      <c r="E404" s="6">
        <f t="shared" si="1313"/>
        <v>3.3371559633027523</v>
      </c>
      <c r="F404" s="176">
        <f t="shared" si="1313"/>
        <v>2.7416941035618079</v>
      </c>
      <c r="G404" s="179">
        <f t="shared" si="1313"/>
        <v>2.8618205631958089</v>
      </c>
      <c r="H404" s="177">
        <f t="shared" si="1307"/>
        <v>4.381468358484697E-2</v>
      </c>
      <c r="I404" s="2"/>
      <c r="J404" s="185" t="s">
        <v>1</v>
      </c>
      <c r="K404" s="6">
        <f t="shared" ref="K404:P404" si="1314">+K243/K82</f>
        <v>2.8758447867572876</v>
      </c>
      <c r="L404" s="6">
        <f t="shared" si="1314"/>
        <v>2.9048151509075066</v>
      </c>
      <c r="M404" s="6">
        <f t="shared" si="1314"/>
        <v>3.0611373598223941</v>
      </c>
      <c r="N404" s="6">
        <f t="shared" si="1314"/>
        <v>3.1007624376062748</v>
      </c>
      <c r="O404" s="176">
        <f t="shared" si="1314"/>
        <v>2.82043484871522</v>
      </c>
      <c r="P404" s="179">
        <f t="shared" si="1314"/>
        <v>2.8719931271477659</v>
      </c>
      <c r="Q404" s="203">
        <f t="shared" si="1309"/>
        <v>1.8280258611905964E-2</v>
      </c>
      <c r="R404" s="177">
        <f t="shared" si="1310"/>
        <v>-2.6800644595681433E-4</v>
      </c>
    </row>
    <row r="405" spans="1:18" x14ac:dyDescent="0.25">
      <c r="A405" s="185" t="s">
        <v>2</v>
      </c>
      <c r="B405" s="6">
        <f t="shared" ref="B405:G405" si="1315">+B244/B83</f>
        <v>2.7956427365543854</v>
      </c>
      <c r="C405" s="6">
        <f t="shared" si="1315"/>
        <v>2.999285884313259</v>
      </c>
      <c r="D405" s="6">
        <f t="shared" si="1315"/>
        <v>3.3442503639010193</v>
      </c>
      <c r="E405" s="6">
        <f t="shared" si="1315"/>
        <v>2.9491133384734001</v>
      </c>
      <c r="F405" s="176">
        <f t="shared" si="1315"/>
        <v>2.9765517241379311</v>
      </c>
      <c r="G405" s="179">
        <f t="shared" si="1315"/>
        <v>2.7906208718626155</v>
      </c>
      <c r="H405" s="177">
        <f t="shared" ref="H405:H406" si="1316">+G405/F405-1</f>
        <v>-6.2465184383505012E-2</v>
      </c>
      <c r="I405" s="2"/>
      <c r="J405" s="185" t="s">
        <v>2</v>
      </c>
      <c r="K405" s="6">
        <f t="shared" ref="K405:P405" si="1317">+K244/K83</f>
        <v>2.8896699581854177</v>
      </c>
      <c r="L405" s="6">
        <f t="shared" si="1317"/>
        <v>2.9254894198637169</v>
      </c>
      <c r="M405" s="6">
        <f t="shared" si="1317"/>
        <v>3.0919509515750718</v>
      </c>
      <c r="N405" s="6">
        <f t="shared" si="1317"/>
        <v>3.0714993940729314</v>
      </c>
      <c r="O405" s="176">
        <f t="shared" si="1317"/>
        <v>2.8272791602783349</v>
      </c>
      <c r="P405" s="179">
        <f t="shared" si="1317"/>
        <v>2.8649654043597947</v>
      </c>
      <c r="Q405" s="203">
        <f t="shared" ref="Q405:Q406" si="1318">+P405/O405-1</f>
        <v>1.3329509378108062E-2</v>
      </c>
      <c r="R405" s="177">
        <f t="shared" ref="R405:R406" si="1319">+POWER(P405/K405,0.2)-1</f>
        <v>-1.7157303402290935E-3</v>
      </c>
    </row>
    <row r="406" spans="1:18" x14ac:dyDescent="0.25">
      <c r="A406" s="185" t="s">
        <v>3</v>
      </c>
      <c r="B406" s="6">
        <f t="shared" ref="B406:G406" si="1320">+B245/B84</f>
        <v>2.7023150777195228</v>
      </c>
      <c r="C406" s="6">
        <f t="shared" si="1320"/>
        <v>2.7646416878865043</v>
      </c>
      <c r="D406" s="6">
        <f t="shared" si="1320"/>
        <v>3.125393824826717</v>
      </c>
      <c r="E406" s="6">
        <f t="shared" si="1320"/>
        <v>3.0255474452554743</v>
      </c>
      <c r="F406" s="176">
        <f t="shared" si="1320"/>
        <v>2.8280890253261703</v>
      </c>
      <c r="G406" s="179">
        <f t="shared" si="1320"/>
        <v>3.0772495755517824</v>
      </c>
      <c r="H406" s="177">
        <f t="shared" si="1316"/>
        <v>8.8102088722923355E-2</v>
      </c>
      <c r="I406" s="2"/>
      <c r="J406" s="185" t="s">
        <v>3</v>
      </c>
      <c r="K406" s="6">
        <f t="shared" ref="K406:P406" si="1321">+K245/K84</f>
        <v>2.8731972522583162</v>
      </c>
      <c r="L406" s="6">
        <f t="shared" si="1321"/>
        <v>2.9369198124840192</v>
      </c>
      <c r="M406" s="6">
        <f t="shared" si="1321"/>
        <v>3.1214449070544772</v>
      </c>
      <c r="N406" s="6">
        <f t="shared" si="1321"/>
        <v>3.0632212744606111</v>
      </c>
      <c r="O406" s="176">
        <f t="shared" si="1321"/>
        <v>2.8112604345509444</v>
      </c>
      <c r="P406" s="179">
        <f t="shared" si="1321"/>
        <v>2.8802465660927239</v>
      </c>
      <c r="Q406" s="203">
        <f t="shared" si="1318"/>
        <v>2.4539217602868257E-2</v>
      </c>
      <c r="R406" s="177">
        <f t="shared" si="1319"/>
        <v>4.9021388093639651E-4</v>
      </c>
    </row>
    <row r="407" spans="1:18" x14ac:dyDescent="0.25">
      <c r="A407" s="185" t="s">
        <v>4</v>
      </c>
      <c r="B407" s="6">
        <f t="shared" ref="B407:F407" si="1322">+B246/B85</f>
        <v>2.8808677614977083</v>
      </c>
      <c r="C407" s="6">
        <f t="shared" si="1322"/>
        <v>2.9028597367226507</v>
      </c>
      <c r="D407" s="6">
        <f t="shared" si="1322"/>
        <v>2.9173290937996819</v>
      </c>
      <c r="E407" s="6">
        <f t="shared" si="1322"/>
        <v>3.1328806983511153</v>
      </c>
      <c r="F407" s="176">
        <f t="shared" si="1322"/>
        <v>2.8466741826381061</v>
      </c>
      <c r="G407" s="179"/>
      <c r="H407" s="178"/>
      <c r="I407" s="2"/>
      <c r="J407" s="185" t="s">
        <v>4</v>
      </c>
      <c r="K407" s="6">
        <f t="shared" ref="K407:O407" si="1323">+K246/K85</f>
        <v>2.8634379784779482</v>
      </c>
      <c r="L407" s="6">
        <f t="shared" si="1323"/>
        <v>2.9374559789075643</v>
      </c>
      <c r="M407" s="6">
        <f t="shared" si="1323"/>
        <v>3.1125312586829672</v>
      </c>
      <c r="N407" s="6">
        <f t="shared" si="1323"/>
        <v>3.0978976038192001</v>
      </c>
      <c r="O407" s="176">
        <f t="shared" si="1323"/>
        <v>2.7858749306306043</v>
      </c>
      <c r="P407" s="179"/>
      <c r="Q407" s="204"/>
      <c r="R407" s="178"/>
    </row>
    <row r="408" spans="1:18" x14ac:dyDescent="0.25">
      <c r="A408" s="185" t="s">
        <v>5</v>
      </c>
      <c r="B408" s="6">
        <f t="shared" ref="B408:F408" si="1324">+B247/B86</f>
        <v>2.7977395082774823</v>
      </c>
      <c r="C408" s="6">
        <f t="shared" si="1324"/>
        <v>2.9914703493095045</v>
      </c>
      <c r="D408" s="6">
        <f t="shared" si="1324"/>
        <v>3.023049645390071</v>
      </c>
      <c r="E408" s="6">
        <f t="shared" si="1324"/>
        <v>2.8937183685620722</v>
      </c>
      <c r="F408" s="176">
        <f t="shared" si="1324"/>
        <v>2.9606458123107973</v>
      </c>
      <c r="G408" s="179"/>
      <c r="H408" s="178"/>
      <c r="I408" s="2"/>
      <c r="J408" s="185" t="s">
        <v>5</v>
      </c>
      <c r="K408" s="6">
        <f t="shared" ref="K408:O408" si="1325">+K247/K86</f>
        <v>2.8537792175002767</v>
      </c>
      <c r="L408" s="6">
        <f t="shared" si="1325"/>
        <v>2.9668286581450509</v>
      </c>
      <c r="M408" s="6">
        <f t="shared" si="1325"/>
        <v>3.1210449927431059</v>
      </c>
      <c r="N408" s="6">
        <f t="shared" si="1325"/>
        <v>3.0846502511331613</v>
      </c>
      <c r="O408" s="176">
        <f t="shared" si="1325"/>
        <v>2.7999330226327688</v>
      </c>
      <c r="P408" s="179"/>
      <c r="Q408" s="204"/>
      <c r="R408" s="178"/>
    </row>
    <row r="409" spans="1:18" x14ac:dyDescent="0.25">
      <c r="A409" s="185" t="s">
        <v>6</v>
      </c>
      <c r="B409" s="6">
        <f t="shared" ref="B409:F409" si="1326">+B248/B87</f>
        <v>3.2842282822603317</v>
      </c>
      <c r="C409" s="6">
        <f t="shared" si="1326"/>
        <v>2.948051948051948</v>
      </c>
      <c r="D409" s="6">
        <f t="shared" si="1326"/>
        <v>3.2284040995607612</v>
      </c>
      <c r="E409" s="6">
        <f t="shared" si="1326"/>
        <v>2.5771018166455431</v>
      </c>
      <c r="F409" s="176">
        <f t="shared" si="1326"/>
        <v>2.4407796101949022</v>
      </c>
      <c r="G409" s="179"/>
      <c r="H409" s="178"/>
      <c r="I409" s="2"/>
      <c r="J409" s="185" t="s">
        <v>6</v>
      </c>
      <c r="K409" s="6">
        <f t="shared" ref="K409:O409" si="1327">+K248/K87</f>
        <v>2.8490013770501323</v>
      </c>
      <c r="L409" s="6">
        <f t="shared" si="1327"/>
        <v>2.943487774046289</v>
      </c>
      <c r="M409" s="6">
        <f t="shared" si="1327"/>
        <v>3.1409153475567795</v>
      </c>
      <c r="N409" s="6">
        <f t="shared" si="1327"/>
        <v>3.0352773562114779</v>
      </c>
      <c r="O409" s="176">
        <f t="shared" si="1327"/>
        <v>2.7817178881008671</v>
      </c>
      <c r="P409" s="179"/>
      <c r="Q409" s="204"/>
      <c r="R409" s="178"/>
    </row>
    <row r="410" spans="1:18" x14ac:dyDescent="0.25">
      <c r="A410" s="185" t="s">
        <v>7</v>
      </c>
      <c r="B410" s="6">
        <f t="shared" ref="B410:F410" si="1328">+B249/B88</f>
        <v>2.8227115909441989</v>
      </c>
      <c r="C410" s="6">
        <f t="shared" si="1328"/>
        <v>3.3080999242997731</v>
      </c>
      <c r="D410" s="6">
        <f t="shared" si="1328"/>
        <v>3.2201646090534974</v>
      </c>
      <c r="E410" s="6">
        <f t="shared" si="1328"/>
        <v>2.8593604470661287</v>
      </c>
      <c r="F410" s="176">
        <f t="shared" si="1328"/>
        <v>3.0072463768115938</v>
      </c>
      <c r="G410" s="179"/>
      <c r="H410" s="178"/>
      <c r="I410" s="2"/>
      <c r="J410" s="185" t="s">
        <v>7</v>
      </c>
      <c r="K410" s="6">
        <f t="shared" ref="K410:O410" si="1329">+K249/K88</f>
        <v>2.8443769354594437</v>
      </c>
      <c r="L410" s="6">
        <f t="shared" si="1329"/>
        <v>2.9805901935338266</v>
      </c>
      <c r="M410" s="6">
        <f t="shared" si="1329"/>
        <v>3.1349228930746031</v>
      </c>
      <c r="N410" s="6">
        <f t="shared" si="1329"/>
        <v>3.0013500245459008</v>
      </c>
      <c r="O410" s="176">
        <f t="shared" si="1329"/>
        <v>2.7919647771051186</v>
      </c>
      <c r="P410" s="179"/>
      <c r="Q410" s="204"/>
      <c r="R410" s="178"/>
    </row>
    <row r="411" spans="1:18" x14ac:dyDescent="0.25">
      <c r="A411" s="185" t="s">
        <v>8</v>
      </c>
      <c r="B411" s="6">
        <f t="shared" ref="B411:F411" si="1330">+B250/B89</f>
        <v>3.1906218144750254</v>
      </c>
      <c r="C411" s="6">
        <f t="shared" si="1330"/>
        <v>3.0247933884297522</v>
      </c>
      <c r="D411" s="6">
        <f t="shared" si="1330"/>
        <v>3.0651649235720035</v>
      </c>
      <c r="E411" s="6">
        <f t="shared" si="1330"/>
        <v>2.4903846153846154</v>
      </c>
      <c r="F411" s="176">
        <f t="shared" si="1330"/>
        <v>2.9659037832788417</v>
      </c>
      <c r="G411" s="179"/>
      <c r="H411" s="178"/>
      <c r="I411" s="2"/>
      <c r="J411" s="185" t="s">
        <v>8</v>
      </c>
      <c r="K411" s="6">
        <f t="shared" ref="K411:O411" si="1331">+K250/K89</f>
        <v>2.8582196718453798</v>
      </c>
      <c r="L411" s="6">
        <f t="shared" si="1331"/>
        <v>2.9720922459893049</v>
      </c>
      <c r="M411" s="6">
        <f t="shared" si="1331"/>
        <v>3.1375667386118371</v>
      </c>
      <c r="N411" s="6">
        <f t="shared" si="1331"/>
        <v>2.9634002361275091</v>
      </c>
      <c r="O411" s="176">
        <f t="shared" si="1331"/>
        <v>2.8194280376912721</v>
      </c>
      <c r="P411" s="179"/>
      <c r="Q411" s="204"/>
      <c r="R411" s="178"/>
    </row>
    <row r="412" spans="1:18" x14ac:dyDescent="0.25">
      <c r="A412" s="185" t="s">
        <v>9</v>
      </c>
      <c r="B412" s="6">
        <f t="shared" ref="B412:F412" si="1332">+B251/B90</f>
        <v>3.2261640798226163</v>
      </c>
      <c r="C412" s="6">
        <f t="shared" si="1332"/>
        <v>3.3725305738476008</v>
      </c>
      <c r="D412" s="6">
        <f t="shared" si="1332"/>
        <v>2.8324531925108012</v>
      </c>
      <c r="E412" s="6">
        <f t="shared" si="1332"/>
        <v>2.4974789915966387</v>
      </c>
      <c r="F412" s="176">
        <f t="shared" si="1332"/>
        <v>3.0036855036855035</v>
      </c>
      <c r="G412" s="179"/>
      <c r="H412" s="178"/>
      <c r="I412" s="2"/>
      <c r="J412" s="185" t="s">
        <v>9</v>
      </c>
      <c r="K412" s="6">
        <f t="shared" ref="K412:O412" si="1333">+K251/K90</f>
        <v>2.8883741546977446</v>
      </c>
      <c r="L412" s="6">
        <f t="shared" si="1333"/>
        <v>2.9767297021854833</v>
      </c>
      <c r="M412" s="6">
        <f t="shared" si="1333"/>
        <v>3.1052915920270694</v>
      </c>
      <c r="N412" s="6">
        <f t="shared" si="1333"/>
        <v>2.9297418223592722</v>
      </c>
      <c r="O412" s="176">
        <f t="shared" si="1333"/>
        <v>2.8553089519027788</v>
      </c>
      <c r="P412" s="179"/>
      <c r="Q412" s="204"/>
      <c r="R412" s="178"/>
    </row>
    <row r="413" spans="1:18" ht="25.5" x14ac:dyDescent="0.25">
      <c r="A413" s="186" t="s">
        <v>13</v>
      </c>
      <c r="B413" s="189">
        <f t="shared" ref="B413:F413" si="1334">+B252/B91</f>
        <v>2.8883741546977451</v>
      </c>
      <c r="C413" s="189">
        <f t="shared" si="1334"/>
        <v>2.9767297021854833</v>
      </c>
      <c r="D413" s="189">
        <f t="shared" si="1334"/>
        <v>3.1052915920270694</v>
      </c>
      <c r="E413" s="189">
        <f t="shared" si="1334"/>
        <v>2.9297418223592722</v>
      </c>
      <c r="F413" s="190">
        <f t="shared" si="1334"/>
        <v>2.8553089519027788</v>
      </c>
      <c r="G413" s="191"/>
      <c r="H413" s="192"/>
      <c r="I413" s="3"/>
      <c r="J413" s="186" t="s">
        <v>14</v>
      </c>
      <c r="K413" s="189">
        <f t="shared" ref="K413:P413" si="1335">+K252/K91</f>
        <v>2.8652529999006568</v>
      </c>
      <c r="L413" s="189">
        <f t="shared" si="1335"/>
        <v>2.9271654908285916</v>
      </c>
      <c r="M413" s="189">
        <f t="shared" si="1335"/>
        <v>3.0942082927424734</v>
      </c>
      <c r="N413" s="189">
        <f t="shared" si="1335"/>
        <v>3.0556101347499665</v>
      </c>
      <c r="O413" s="190">
        <f t="shared" si="1335"/>
        <v>2.8295473747736879</v>
      </c>
      <c r="P413" s="191">
        <f t="shared" si="1335"/>
        <v>2.8620860085328297</v>
      </c>
      <c r="Q413" s="206">
        <f t="shared" ref="Q413" si="1336">+P413/O413-1</f>
        <v>1.1499589669087706E-2</v>
      </c>
      <c r="R413" s="215">
        <f t="shared" ref="R413" si="1337">+POWER(P413/K413,0.2)-1</f>
        <v>-2.2115970209346525E-4</v>
      </c>
    </row>
    <row r="414" spans="1:18" ht="25.5" x14ac:dyDescent="0.25">
      <c r="A414" s="187" t="s">
        <v>15</v>
      </c>
      <c r="B414" s="193">
        <f>+B413/B$485</f>
        <v>0.83357664216663063</v>
      </c>
      <c r="C414" s="193">
        <f t="shared" ref="C414" si="1338">+C413/C$485</f>
        <v>0.78915128879839558</v>
      </c>
      <c r="D414" s="193">
        <f t="shared" ref="D414" si="1339">+D413/D$485</f>
        <v>0.81624676417185704</v>
      </c>
      <c r="E414" s="193">
        <f t="shared" ref="E414" si="1340">+E413/E$485</f>
        <v>0.86156352509329825</v>
      </c>
      <c r="F414" s="194">
        <f t="shared" ref="F414" si="1341">+F413/F$485</f>
        <v>1.0384371473793461</v>
      </c>
      <c r="G414" s="195"/>
      <c r="H414" s="196"/>
      <c r="I414" s="3"/>
      <c r="J414" s="187" t="s">
        <v>15</v>
      </c>
      <c r="K414" s="193">
        <f t="shared" ref="K414" si="1342">+K413/K$485</f>
        <v>0.8404433227884186</v>
      </c>
      <c r="L414" s="193">
        <f t="shared" ref="L414" si="1343">+L413/L$485</f>
        <v>0.80954065763748584</v>
      </c>
      <c r="M414" s="193">
        <f t="shared" ref="M414" si="1344">+M413/M$485</f>
        <v>0.80179243384400212</v>
      </c>
      <c r="N414" s="193">
        <f t="shared" ref="N414" si="1345">+N413/N$485</f>
        <v>0.85116661000461424</v>
      </c>
      <c r="O414" s="194">
        <f t="shared" ref="O414" si="1346">+O413/O$485</f>
        <v>0.94257101741022298</v>
      </c>
      <c r="P414" s="195">
        <f t="shared" ref="P414" si="1347">+P413/P$485</f>
        <v>1.0315383608816948</v>
      </c>
      <c r="Q414" s="205"/>
      <c r="R414" s="196"/>
    </row>
    <row r="415" spans="1:18" ht="26.25" thickBot="1" x14ac:dyDescent="0.3">
      <c r="A415" s="188" t="s">
        <v>12</v>
      </c>
      <c r="B415" s="197"/>
      <c r="C415" s="198">
        <f>+C413/B413-1</f>
        <v>3.0590063044302562E-2</v>
      </c>
      <c r="D415" s="198">
        <f t="shared" ref="D415" si="1348">+D413/C413-1</f>
        <v>4.3188970012022709E-2</v>
      </c>
      <c r="E415" s="198">
        <f t="shared" ref="E415" si="1349">+E413/D413-1</f>
        <v>-5.6532459018833081E-2</v>
      </c>
      <c r="F415" s="199">
        <f t="shared" ref="F415" si="1350">+F413/E413-1</f>
        <v>-2.5405948704570136E-2</v>
      </c>
      <c r="G415" s="200"/>
      <c r="H415" s="201"/>
      <c r="I415" s="2"/>
      <c r="J415" s="188" t="s">
        <v>12</v>
      </c>
      <c r="K415" s="197"/>
      <c r="L415" s="198">
        <f>+L413/K413-1</f>
        <v>2.1608036333992553E-2</v>
      </c>
      <c r="M415" s="198">
        <f t="shared" ref="M415" si="1351">+M413/L413-1</f>
        <v>5.7066401758718799E-2</v>
      </c>
      <c r="N415" s="198">
        <f t="shared" ref="N415" si="1352">+N413/M413-1</f>
        <v>-1.2474324396014258E-2</v>
      </c>
      <c r="O415" s="199">
        <f t="shared" ref="O415" si="1353">+O413/N413-1</f>
        <v>-7.3982854489640815E-2</v>
      </c>
      <c r="P415" s="214">
        <f t="shared" ref="P415" si="1354">+P413/O413-1</f>
        <v>1.1499589669087706E-2</v>
      </c>
      <c r="Q415" s="200"/>
      <c r="R415" s="201"/>
    </row>
    <row r="416" spans="1:18" ht="15.75" thickBo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</row>
    <row r="417" spans="1:18" ht="15.75" thickBot="1" x14ac:dyDescent="0.3">
      <c r="A417" s="279" t="s">
        <v>92</v>
      </c>
      <c r="B417" s="280"/>
      <c r="C417" s="280"/>
      <c r="D417" s="280"/>
      <c r="E417" s="280"/>
      <c r="F417" s="280"/>
      <c r="G417" s="280"/>
      <c r="H417" s="281"/>
      <c r="I417" s="2"/>
      <c r="J417" s="279" t="s">
        <v>93</v>
      </c>
      <c r="K417" s="280"/>
      <c r="L417" s="280"/>
      <c r="M417" s="280"/>
      <c r="N417" s="280"/>
      <c r="O417" s="280"/>
      <c r="P417" s="280"/>
      <c r="Q417" s="280"/>
      <c r="R417" s="281"/>
    </row>
    <row r="418" spans="1:18" ht="38.25" x14ac:dyDescent="0.25">
      <c r="A418" s="180"/>
      <c r="B418" s="181">
        <v>2016</v>
      </c>
      <c r="C418" s="181">
        <f>+B418+1</f>
        <v>2017</v>
      </c>
      <c r="D418" s="181">
        <f t="shared" ref="D418" si="1355">+C418+1</f>
        <v>2018</v>
      </c>
      <c r="E418" s="181">
        <f t="shared" ref="E418" si="1356">+D418+1</f>
        <v>2019</v>
      </c>
      <c r="F418" s="182">
        <f t="shared" ref="F418" si="1357">+E418+1</f>
        <v>2020</v>
      </c>
      <c r="G418" s="183">
        <f t="shared" ref="G418" si="1358">+F418+1</f>
        <v>2021</v>
      </c>
      <c r="H418" s="184" t="s">
        <v>16</v>
      </c>
      <c r="I418" s="2"/>
      <c r="J418" s="180"/>
      <c r="K418" s="181">
        <v>2016</v>
      </c>
      <c r="L418" s="181">
        <f>+K418+1</f>
        <v>2017</v>
      </c>
      <c r="M418" s="181">
        <f t="shared" ref="M418" si="1359">+L418+1</f>
        <v>2018</v>
      </c>
      <c r="N418" s="181">
        <f t="shared" ref="N418" si="1360">+M418+1</f>
        <v>2019</v>
      </c>
      <c r="O418" s="182">
        <f t="shared" ref="O418" si="1361">+N418+1</f>
        <v>2020</v>
      </c>
      <c r="P418" s="183">
        <f t="shared" ref="P418" si="1362">+O418+1</f>
        <v>2021</v>
      </c>
      <c r="Q418" s="202" t="s">
        <v>16</v>
      </c>
      <c r="R418" s="184" t="s">
        <v>21</v>
      </c>
    </row>
    <row r="419" spans="1:18" x14ac:dyDescent="0.25">
      <c r="A419" s="185" t="s">
        <v>10</v>
      </c>
      <c r="B419" s="6">
        <f>+B258/B97</f>
        <v>2.9065746580141969</v>
      </c>
      <c r="C419" s="6">
        <f t="shared" ref="C419:G419" si="1363">+C258/C97</f>
        <v>3.4475597092419523</v>
      </c>
      <c r="D419" s="6">
        <f t="shared" si="1363"/>
        <v>3.6494642197314944</v>
      </c>
      <c r="E419" s="6">
        <f t="shared" si="1363"/>
        <v>2.8140439398717545</v>
      </c>
      <c r="F419" s="176">
        <f t="shared" si="1363"/>
        <v>2.324437636055793</v>
      </c>
      <c r="G419" s="179">
        <f t="shared" si="1363"/>
        <v>4.1324849448926262</v>
      </c>
      <c r="H419" s="177">
        <f>+G419/F419-1</f>
        <v>0.77784289876875623</v>
      </c>
      <c r="I419" s="2"/>
      <c r="J419" s="185" t="s">
        <v>10</v>
      </c>
      <c r="K419" s="6">
        <f>+K258/K97</f>
        <v>3.1890745064074446</v>
      </c>
      <c r="L419" s="6">
        <f t="shared" ref="L419:P419" si="1364">+L258/L97</f>
        <v>3.2744682758223504</v>
      </c>
      <c r="M419" s="6">
        <f t="shared" si="1364"/>
        <v>3.5000296906237023</v>
      </c>
      <c r="N419" s="6">
        <f t="shared" si="1364"/>
        <v>3.5346520476209959</v>
      </c>
      <c r="O419" s="176">
        <f t="shared" si="1364"/>
        <v>2.9833466270272884</v>
      </c>
      <c r="P419" s="179">
        <f t="shared" si="1364"/>
        <v>2.576376559629928</v>
      </c>
      <c r="Q419" s="203">
        <f>+P419/O419-1</f>
        <v>-0.13641393987224326</v>
      </c>
      <c r="R419" s="177">
        <f>+POWER(P419/K419,0.2)-1</f>
        <v>-4.1771828719486037E-2</v>
      </c>
    </row>
    <row r="420" spans="1:18" x14ac:dyDescent="0.25">
      <c r="A420" s="185" t="s">
        <v>11</v>
      </c>
      <c r="B420" s="6">
        <f t="shared" ref="B420:G420" si="1365">+B259/B98</f>
        <v>3.1011565359456021</v>
      </c>
      <c r="C420" s="6">
        <f t="shared" si="1365"/>
        <v>3.3882949809748149</v>
      </c>
      <c r="D420" s="6">
        <f t="shared" si="1365"/>
        <v>3.0322755627881746</v>
      </c>
      <c r="E420" s="6">
        <f t="shared" si="1365"/>
        <v>2.8629524196827978</v>
      </c>
      <c r="F420" s="176">
        <f t="shared" si="1365"/>
        <v>2.5644028103044496</v>
      </c>
      <c r="G420" s="179">
        <f t="shared" si="1365"/>
        <v>2.4827403080191188</v>
      </c>
      <c r="H420" s="177">
        <f t="shared" ref="H420:H422" si="1366">+G420/F420-1</f>
        <v>-3.1844647009896088E-2</v>
      </c>
      <c r="I420" s="2"/>
      <c r="J420" s="185" t="s">
        <v>11</v>
      </c>
      <c r="K420" s="6">
        <f t="shared" ref="K420:P420" si="1367">+K259/K98</f>
        <v>3.2040132526993967</v>
      </c>
      <c r="L420" s="6">
        <f t="shared" si="1367"/>
        <v>3.2918659442046434</v>
      </c>
      <c r="M420" s="6">
        <f t="shared" si="1367"/>
        <v>3.4725016278414338</v>
      </c>
      <c r="N420" s="6">
        <f t="shared" si="1367"/>
        <v>3.5218614165175151</v>
      </c>
      <c r="O420" s="176">
        <f t="shared" si="1367"/>
        <v>2.9539125809580429</v>
      </c>
      <c r="P420" s="179">
        <f t="shared" si="1367"/>
        <v>2.5707010277649949</v>
      </c>
      <c r="Q420" s="203">
        <f t="shared" ref="Q420:Q422" si="1368">+P420/O420-1</f>
        <v>-0.12973016048726838</v>
      </c>
      <c r="R420" s="177">
        <f t="shared" ref="R420:R422" si="1369">+POWER(P420/K420,0.2)-1</f>
        <v>-4.3089205982823398E-2</v>
      </c>
    </row>
    <row r="421" spans="1:18" x14ac:dyDescent="0.25">
      <c r="A421" s="185" t="s">
        <v>0</v>
      </c>
      <c r="B421" s="6">
        <f t="shared" ref="B421:G421" si="1370">+B260/B99</f>
        <v>3.0566685272769258</v>
      </c>
      <c r="C421" s="6">
        <f t="shared" si="1370"/>
        <v>3.1610123855681209</v>
      </c>
      <c r="D421" s="6">
        <f t="shared" si="1370"/>
        <v>3.4825688073394496</v>
      </c>
      <c r="E421" s="6">
        <f t="shared" si="1370"/>
        <v>3.6346222913923141</v>
      </c>
      <c r="F421" s="176">
        <f t="shared" si="1370"/>
        <v>2.9294346137246441</v>
      </c>
      <c r="G421" s="179">
        <f t="shared" si="1370"/>
        <v>2.920651924401255</v>
      </c>
      <c r="H421" s="177">
        <f t="shared" si="1366"/>
        <v>-2.9980834124924138E-3</v>
      </c>
      <c r="I421" s="2"/>
      <c r="J421" s="185" t="s">
        <v>0</v>
      </c>
      <c r="K421" s="6">
        <f t="shared" ref="K421:P421" si="1371">+K260/K99</f>
        <v>3.1808676329017245</v>
      </c>
      <c r="L421" s="6">
        <f t="shared" si="1371"/>
        <v>3.3012232452478747</v>
      </c>
      <c r="M421" s="6">
        <f t="shared" si="1371"/>
        <v>3.5017241887470898</v>
      </c>
      <c r="N421" s="6">
        <f t="shared" si="1371"/>
        <v>3.534756464835175</v>
      </c>
      <c r="O421" s="176">
        <f t="shared" si="1371"/>
        <v>2.9079908977236539</v>
      </c>
      <c r="P421" s="179">
        <f t="shared" si="1371"/>
        <v>2.5781887082074162</v>
      </c>
      <c r="Q421" s="203">
        <f t="shared" si="1368"/>
        <v>-0.11341238714825541</v>
      </c>
      <c r="R421" s="177">
        <f t="shared" si="1369"/>
        <v>-4.1143048792127712E-2</v>
      </c>
    </row>
    <row r="422" spans="1:18" x14ac:dyDescent="0.25">
      <c r="A422" s="185" t="s">
        <v>1</v>
      </c>
      <c r="B422" s="6">
        <f t="shared" ref="B422:G422" si="1372">+B261/B100</f>
        <v>3.299750102315429</v>
      </c>
      <c r="C422" s="6">
        <f t="shared" si="1372"/>
        <v>3.4982544841699772</v>
      </c>
      <c r="D422" s="6">
        <f t="shared" si="1372"/>
        <v>3.5824315722469766</v>
      </c>
      <c r="E422" s="6">
        <f t="shared" si="1372"/>
        <v>3.3113365507731705</v>
      </c>
      <c r="F422" s="176">
        <f t="shared" si="1372"/>
        <v>2.4005178139246919</v>
      </c>
      <c r="G422" s="179">
        <f t="shared" si="1372"/>
        <v>2.7333333333333334</v>
      </c>
      <c r="H422" s="177">
        <f t="shared" si="1366"/>
        <v>0.13864322000781559</v>
      </c>
      <c r="I422" s="2"/>
      <c r="J422" s="185" t="s">
        <v>1</v>
      </c>
      <c r="K422" s="6">
        <f t="shared" ref="K422:P422" si="1373">+K261/K100</f>
        <v>3.2021316709402474</v>
      </c>
      <c r="L422" s="6">
        <f t="shared" si="1373"/>
        <v>3.3165150167455097</v>
      </c>
      <c r="M422" s="6">
        <f t="shared" si="1373"/>
        <v>3.5082646666995609</v>
      </c>
      <c r="N422" s="6">
        <f t="shared" si="1373"/>
        <v>3.508393931232606</v>
      </c>
      <c r="O422" s="176">
        <f t="shared" si="1373"/>
        <v>2.8118469198448377</v>
      </c>
      <c r="P422" s="179">
        <f t="shared" si="1373"/>
        <v>2.6108407636276612</v>
      </c>
      <c r="Q422" s="203">
        <f t="shared" si="1368"/>
        <v>-7.1485454915258484E-2</v>
      </c>
      <c r="R422" s="177">
        <f t="shared" si="1369"/>
        <v>-4.0006616580637422E-2</v>
      </c>
    </row>
    <row r="423" spans="1:18" x14ac:dyDescent="0.25">
      <c r="A423" s="185" t="s">
        <v>2</v>
      </c>
      <c r="B423" s="6">
        <f t="shared" ref="B423:G423" si="1374">+B262/B101</f>
        <v>3.627414874177687</v>
      </c>
      <c r="C423" s="6">
        <f t="shared" si="1374"/>
        <v>3.3823881311318496</v>
      </c>
      <c r="D423" s="6">
        <f t="shared" si="1374"/>
        <v>3.6540820498841486</v>
      </c>
      <c r="E423" s="6">
        <f t="shared" si="1374"/>
        <v>3.5976618506672553</v>
      </c>
      <c r="F423" s="176">
        <f t="shared" si="1374"/>
        <v>2.0942812982998453</v>
      </c>
      <c r="G423" s="179">
        <f t="shared" si="1374"/>
        <v>2.1455693081512899</v>
      </c>
      <c r="H423" s="177">
        <f t="shared" ref="H423:H424" si="1375">+G423/F423-1</f>
        <v>2.4489551567442591E-2</v>
      </c>
      <c r="I423" s="2"/>
      <c r="J423" s="185" t="s">
        <v>2</v>
      </c>
      <c r="K423" s="6">
        <f t="shared" ref="K423:P423" si="1376">+K262/K101</f>
        <v>3.2463619134147987</v>
      </c>
      <c r="L423" s="6">
        <f t="shared" si="1376"/>
        <v>3.2971714296547225</v>
      </c>
      <c r="M423" s="6">
        <f t="shared" si="1376"/>
        <v>3.5294176286460517</v>
      </c>
      <c r="N423" s="6">
        <f t="shared" si="1376"/>
        <v>3.5058491287592788</v>
      </c>
      <c r="O423" s="176">
        <f t="shared" si="1376"/>
        <v>2.6948362163626771</v>
      </c>
      <c r="P423" s="179">
        <f t="shared" si="1376"/>
        <v>2.492817450393134</v>
      </c>
      <c r="Q423" s="203">
        <f t="shared" ref="Q423:Q424" si="1377">+P423/O423-1</f>
        <v>-7.4965136932223508E-2</v>
      </c>
      <c r="R423" s="177">
        <f t="shared" ref="R423:R424" si="1378">+POWER(P423/K423,0.2)-1</f>
        <v>-5.1453319951448862E-2</v>
      </c>
    </row>
    <row r="424" spans="1:18" x14ac:dyDescent="0.25">
      <c r="A424" s="185" t="s">
        <v>3</v>
      </c>
      <c r="B424" s="6">
        <f t="shared" ref="B424:G424" si="1379">+B263/B102</f>
        <v>3.2179962358700798</v>
      </c>
      <c r="C424" s="6">
        <f t="shared" si="1379"/>
        <v>3.3054781801299908</v>
      </c>
      <c r="D424" s="6">
        <f t="shared" si="1379"/>
        <v>3.4769047972671916</v>
      </c>
      <c r="E424" s="6">
        <f t="shared" si="1379"/>
        <v>3.9229919520277736</v>
      </c>
      <c r="F424" s="176">
        <f t="shared" si="1379"/>
        <v>2.2720951792336215</v>
      </c>
      <c r="G424" s="179">
        <f t="shared" si="1379"/>
        <v>2.5395331325301203</v>
      </c>
      <c r="H424" s="177">
        <f t="shared" si="1375"/>
        <v>0.11770543582012505</v>
      </c>
      <c r="I424" s="2"/>
      <c r="J424" s="185" t="s">
        <v>3</v>
      </c>
      <c r="K424" s="6">
        <f t="shared" ref="K424:P424" si="1380">+K263/K102</f>
        <v>3.2487626172313289</v>
      </c>
      <c r="L424" s="6">
        <f t="shared" si="1380"/>
        <v>3.3042028133651167</v>
      </c>
      <c r="M424" s="6">
        <f t="shared" si="1380"/>
        <v>3.5507961403034995</v>
      </c>
      <c r="N424" s="6">
        <f t="shared" si="1380"/>
        <v>3.533789437416941</v>
      </c>
      <c r="O424" s="176">
        <f t="shared" si="1380"/>
        <v>2.6045773664821286</v>
      </c>
      <c r="P424" s="179">
        <f t="shared" si="1380"/>
        <v>2.501231025580914</v>
      </c>
      <c r="Q424" s="203">
        <f t="shared" si="1377"/>
        <v>-3.9678737222845206E-2</v>
      </c>
      <c r="R424" s="177">
        <f t="shared" si="1378"/>
        <v>-5.0954213045055319E-2</v>
      </c>
    </row>
    <row r="425" spans="1:18" x14ac:dyDescent="0.25">
      <c r="A425" s="185" t="s">
        <v>4</v>
      </c>
      <c r="B425" s="6">
        <f t="shared" ref="B425:F425" si="1381">+B264/B103</f>
        <v>3.0298684567398975</v>
      </c>
      <c r="C425" s="6">
        <f t="shared" si="1381"/>
        <v>3.5531660692951021</v>
      </c>
      <c r="D425" s="6">
        <f t="shared" si="1381"/>
        <v>3.3634827551933206</v>
      </c>
      <c r="E425" s="6">
        <f t="shared" si="1381"/>
        <v>3.5822316234796405</v>
      </c>
      <c r="F425" s="176">
        <f t="shared" si="1381"/>
        <v>1.7640111250809618</v>
      </c>
      <c r="G425" s="179"/>
      <c r="H425" s="178"/>
      <c r="I425" s="2"/>
      <c r="J425" s="185" t="s">
        <v>4</v>
      </c>
      <c r="K425" s="6">
        <f t="shared" ref="K425:O425" si="1382">+K264/K103</f>
        <v>3.2365066166270573</v>
      </c>
      <c r="L425" s="6">
        <f t="shared" si="1382"/>
        <v>3.3453023876158823</v>
      </c>
      <c r="M425" s="6">
        <f t="shared" si="1382"/>
        <v>3.5313571778539932</v>
      </c>
      <c r="N425" s="6">
        <f t="shared" si="1382"/>
        <v>3.5552936749225084</v>
      </c>
      <c r="O425" s="176">
        <f t="shared" si="1382"/>
        <v>2.4132726328332677</v>
      </c>
      <c r="P425" s="179"/>
      <c r="Q425" s="204"/>
      <c r="R425" s="178"/>
    </row>
    <row r="426" spans="1:18" x14ac:dyDescent="0.25">
      <c r="A426" s="185" t="s">
        <v>5</v>
      </c>
      <c r="B426" s="6">
        <f t="shared" ref="B426:F426" si="1383">+B265/B104</f>
        <v>3.1294230529987037</v>
      </c>
      <c r="C426" s="6">
        <f t="shared" si="1383"/>
        <v>3.2568020263093391</v>
      </c>
      <c r="D426" s="6">
        <f t="shared" si="1383"/>
        <v>3.755868544600939</v>
      </c>
      <c r="E426" s="6">
        <f t="shared" si="1383"/>
        <v>2.8414111889062603</v>
      </c>
      <c r="F426" s="176">
        <f t="shared" si="1383"/>
        <v>2.879387204118792</v>
      </c>
      <c r="G426" s="179"/>
      <c r="H426" s="178"/>
      <c r="I426" s="2"/>
      <c r="J426" s="185" t="s">
        <v>5</v>
      </c>
      <c r="K426" s="6">
        <f t="shared" ref="K426:O426" si="1384">+K265/K104</f>
        <v>3.2727683693719731</v>
      </c>
      <c r="L426" s="6">
        <f t="shared" si="1384"/>
        <v>3.3632271427754112</v>
      </c>
      <c r="M426" s="6">
        <f t="shared" si="1384"/>
        <v>3.5895610665047579</v>
      </c>
      <c r="N426" s="6">
        <f t="shared" si="1384"/>
        <v>3.4375590224001811</v>
      </c>
      <c r="O426" s="176">
        <f t="shared" si="1384"/>
        <v>2.4200993564275355</v>
      </c>
      <c r="P426" s="179"/>
      <c r="Q426" s="204"/>
      <c r="R426" s="178"/>
    </row>
    <row r="427" spans="1:18" x14ac:dyDescent="0.25">
      <c r="A427" s="185" t="s">
        <v>6</v>
      </c>
      <c r="B427" s="6">
        <f t="shared" ref="B427:F427" si="1385">+B266/B105</f>
        <v>3.6036190053285968</v>
      </c>
      <c r="C427" s="6">
        <f t="shared" si="1385"/>
        <v>3.6696245733788397</v>
      </c>
      <c r="D427" s="6">
        <f t="shared" si="1385"/>
        <v>3.8656941649899395</v>
      </c>
      <c r="E427" s="6">
        <f t="shared" si="1385"/>
        <v>3.3340683572216094</v>
      </c>
      <c r="F427" s="176">
        <f t="shared" si="1385"/>
        <v>2.3714266851521755</v>
      </c>
      <c r="G427" s="179"/>
      <c r="H427" s="178"/>
      <c r="I427" s="2"/>
      <c r="J427" s="185" t="s">
        <v>6</v>
      </c>
      <c r="K427" s="6">
        <f t="shared" ref="K427:O427" si="1386">+K266/K105</f>
        <v>3.2625213408554847</v>
      </c>
      <c r="L427" s="6">
        <f t="shared" si="1386"/>
        <v>3.3639692363885727</v>
      </c>
      <c r="M427" s="6">
        <f t="shared" si="1386"/>
        <v>3.6062982299228321</v>
      </c>
      <c r="N427" s="6">
        <f t="shared" si="1386"/>
        <v>3.3969722455845246</v>
      </c>
      <c r="O427" s="176">
        <f t="shared" si="1386"/>
        <v>2.3672910645965204</v>
      </c>
      <c r="P427" s="179"/>
      <c r="Q427" s="204"/>
      <c r="R427" s="178"/>
    </row>
    <row r="428" spans="1:18" x14ac:dyDescent="0.25">
      <c r="A428" s="185" t="s">
        <v>7</v>
      </c>
      <c r="B428" s="6">
        <f t="shared" ref="B428:F428" si="1387">+B267/B106</f>
        <v>3.5260046013666506</v>
      </c>
      <c r="C428" s="6">
        <f t="shared" si="1387"/>
        <v>4.0435805373282161</v>
      </c>
      <c r="D428" s="6">
        <f t="shared" si="1387"/>
        <v>3.8527123521261859</v>
      </c>
      <c r="E428" s="6">
        <f t="shared" si="1387"/>
        <v>3.0205970420107069</v>
      </c>
      <c r="F428" s="176">
        <f t="shared" si="1387"/>
        <v>3.3952106924076482</v>
      </c>
      <c r="G428" s="179"/>
      <c r="H428" s="178"/>
      <c r="I428" s="2"/>
      <c r="J428" s="185" t="s">
        <v>7</v>
      </c>
      <c r="K428" s="6">
        <f t="shared" ref="K428:O428" si="1388">+K267/K106</f>
        <v>3.2427586258634506</v>
      </c>
      <c r="L428" s="6">
        <f t="shared" si="1388"/>
        <v>3.4011614001855941</v>
      </c>
      <c r="M428" s="6">
        <f t="shared" si="1388"/>
        <v>3.5937820644366925</v>
      </c>
      <c r="N428" s="6">
        <f t="shared" si="1388"/>
        <v>3.319435240409395</v>
      </c>
      <c r="O428" s="176">
        <f t="shared" si="1388"/>
        <v>2.3899912707758468</v>
      </c>
      <c r="P428" s="179"/>
      <c r="Q428" s="204"/>
      <c r="R428" s="178"/>
    </row>
    <row r="429" spans="1:18" x14ac:dyDescent="0.25">
      <c r="A429" s="185" t="s">
        <v>8</v>
      </c>
      <c r="B429" s="6">
        <f t="shared" ref="B429:F429" si="1389">+B268/B107</f>
        <v>3.2949110974862044</v>
      </c>
      <c r="C429" s="6">
        <f t="shared" si="1389"/>
        <v>3.4860018062185523</v>
      </c>
      <c r="D429" s="6">
        <f t="shared" si="1389"/>
        <v>3.9161978087059519</v>
      </c>
      <c r="E429" s="6">
        <f t="shared" si="1389"/>
        <v>2.845689296126614</v>
      </c>
      <c r="F429" s="176">
        <f t="shared" si="1389"/>
        <v>2.8667713045886809</v>
      </c>
      <c r="G429" s="179"/>
      <c r="H429" s="178"/>
      <c r="I429" s="2"/>
      <c r="J429" s="185" t="s">
        <v>8</v>
      </c>
      <c r="K429" s="6">
        <f t="shared" ref="K429:O429" si="1390">+K268/K107</f>
        <v>3.2672451438854475</v>
      </c>
      <c r="L429" s="6">
        <f t="shared" si="1390"/>
        <v>3.4157983193277306</v>
      </c>
      <c r="M429" s="6">
        <f t="shared" si="1390"/>
        <v>3.6250168458372651</v>
      </c>
      <c r="N429" s="6">
        <f t="shared" si="1390"/>
        <v>3.2424796857342728</v>
      </c>
      <c r="O429" s="176">
        <f t="shared" si="1390"/>
        <v>2.3945718307565236</v>
      </c>
      <c r="P429" s="179"/>
      <c r="Q429" s="204"/>
      <c r="R429" s="178"/>
    </row>
    <row r="430" spans="1:18" x14ac:dyDescent="0.25">
      <c r="A430" s="185" t="s">
        <v>9</v>
      </c>
      <c r="B430" s="6">
        <f t="shared" ref="B430:F430" si="1391">+B269/B108</f>
        <v>3.0295019562229037</v>
      </c>
      <c r="C430" s="6">
        <f t="shared" si="1391"/>
        <v>3.8832707310026002</v>
      </c>
      <c r="D430" s="6">
        <f t="shared" si="1391"/>
        <v>3.751645458534445</v>
      </c>
      <c r="E430" s="6">
        <f t="shared" si="1391"/>
        <v>1.9525591501690003</v>
      </c>
      <c r="F430" s="176">
        <f t="shared" si="1391"/>
        <v>2.9480554800108782</v>
      </c>
      <c r="G430" s="179"/>
      <c r="H430" s="178"/>
      <c r="I430" s="2"/>
      <c r="J430" s="185" t="s">
        <v>9</v>
      </c>
      <c r="K430" s="6">
        <f t="shared" ref="K430:O430" si="1392">+K269/K108</f>
        <v>3.2323845055672571</v>
      </c>
      <c r="L430" s="6">
        <f t="shared" si="1392"/>
        <v>3.4836105915936608</v>
      </c>
      <c r="M430" s="6">
        <f t="shared" si="1392"/>
        <v>3.6154516590923245</v>
      </c>
      <c r="N430" s="6">
        <f t="shared" si="1392"/>
        <v>3.0374745316714646</v>
      </c>
      <c r="O430" s="176">
        <f t="shared" si="1392"/>
        <v>2.4752826344354224</v>
      </c>
      <c r="P430" s="179"/>
      <c r="Q430" s="204"/>
      <c r="R430" s="178"/>
    </row>
    <row r="431" spans="1:18" ht="25.5" x14ac:dyDescent="0.25">
      <c r="A431" s="186" t="s">
        <v>13</v>
      </c>
      <c r="B431" s="189">
        <f t="shared" ref="B431:F431" si="1393">+B270/B109</f>
        <v>3.2323845055672575</v>
      </c>
      <c r="C431" s="189">
        <f t="shared" si="1393"/>
        <v>3.4836105915936608</v>
      </c>
      <c r="D431" s="189">
        <f t="shared" si="1393"/>
        <v>3.6154516590923245</v>
      </c>
      <c r="E431" s="189">
        <f t="shared" si="1393"/>
        <v>3.0374745316714646</v>
      </c>
      <c r="F431" s="190">
        <f t="shared" si="1393"/>
        <v>2.4752826344354224</v>
      </c>
      <c r="G431" s="191"/>
      <c r="H431" s="192"/>
      <c r="I431" s="3"/>
      <c r="J431" s="186" t="s">
        <v>14</v>
      </c>
      <c r="K431" s="189">
        <f t="shared" ref="K431:P431" si="1394">+K270/K109</f>
        <v>3.2317964762261528</v>
      </c>
      <c r="L431" s="189">
        <f t="shared" si="1394"/>
        <v>3.3446060682411227</v>
      </c>
      <c r="M431" s="189">
        <f t="shared" si="1394"/>
        <v>3.5508642263193217</v>
      </c>
      <c r="N431" s="189">
        <f t="shared" si="1394"/>
        <v>3.4180442976177834</v>
      </c>
      <c r="O431" s="190">
        <f t="shared" si="1394"/>
        <v>2.5908625487413852</v>
      </c>
      <c r="P431" s="191">
        <f t="shared" si="1394"/>
        <v>2.5407314331588351</v>
      </c>
      <c r="Q431" s="206">
        <f t="shared" ref="Q431" si="1395">+P431/O431-1</f>
        <v>-1.9349199210472734E-2</v>
      </c>
      <c r="R431" s="215">
        <f t="shared" ref="R431" si="1396">+POWER(P431/K431,0.2)-1</f>
        <v>-4.697794450102688E-2</v>
      </c>
    </row>
    <row r="432" spans="1:18" ht="25.5" x14ac:dyDescent="0.25">
      <c r="A432" s="187" t="s">
        <v>15</v>
      </c>
      <c r="B432" s="193">
        <f>+B431/B$485</f>
        <v>0.93285706007300839</v>
      </c>
      <c r="C432" s="193">
        <f t="shared" ref="C432" si="1397">+C431/C$485</f>
        <v>0.92352885987918953</v>
      </c>
      <c r="D432" s="193">
        <f t="shared" ref="D432" si="1398">+D431/D$485</f>
        <v>0.9503457663463627</v>
      </c>
      <c r="E432" s="193">
        <f t="shared" ref="E432" si="1399">+E431/E$485</f>
        <v>0.89324501050422733</v>
      </c>
      <c r="F432" s="194">
        <f t="shared" ref="F432" si="1400">+F431/F$485</f>
        <v>0.90022672893166966</v>
      </c>
      <c r="G432" s="195"/>
      <c r="H432" s="196"/>
      <c r="I432" s="3"/>
      <c r="J432" s="187" t="s">
        <v>15</v>
      </c>
      <c r="K432" s="193">
        <f t="shared" ref="K432" si="1401">+K431/K$485</f>
        <v>0.94795879077679479</v>
      </c>
      <c r="L432" s="193">
        <f t="shared" ref="L432" si="1402">+L431/L$485</f>
        <v>0.92498856129101414</v>
      </c>
      <c r="M432" s="193">
        <f t="shared" ref="M432" si="1403">+M431/M$485</f>
        <v>0.92012424533538828</v>
      </c>
      <c r="N432" s="193">
        <f t="shared" ref="N432" si="1404">+N431/N$485</f>
        <v>0.95212577827341016</v>
      </c>
      <c r="O432" s="194">
        <f t="shared" ref="O432" si="1405">+O431/O$485</f>
        <v>0.86306098647050644</v>
      </c>
      <c r="P432" s="195">
        <f t="shared" ref="P432" si="1406">+P431/P$485</f>
        <v>0.91571739290419774</v>
      </c>
      <c r="Q432" s="205"/>
      <c r="R432" s="196"/>
    </row>
    <row r="433" spans="1:18" ht="26.25" thickBot="1" x14ac:dyDescent="0.3">
      <c r="A433" s="188" t="s">
        <v>12</v>
      </c>
      <c r="B433" s="197"/>
      <c r="C433" s="198">
        <f>+C431/B431-1</f>
        <v>7.7721597041969126E-2</v>
      </c>
      <c r="D433" s="198">
        <f t="shared" ref="D433" si="1407">+D431/C431-1</f>
        <v>3.7846097901071518E-2</v>
      </c>
      <c r="E433" s="198">
        <f t="shared" ref="E433" si="1408">+E431/D431-1</f>
        <v>-0.15986304946640151</v>
      </c>
      <c r="F433" s="199">
        <f t="shared" ref="F433" si="1409">+F431/E431-1</f>
        <v>-0.18508530404917622</v>
      </c>
      <c r="G433" s="200"/>
      <c r="H433" s="201"/>
      <c r="I433" s="2"/>
      <c r="J433" s="188" t="s">
        <v>12</v>
      </c>
      <c r="K433" s="197"/>
      <c r="L433" s="198">
        <f>+L431/K431-1</f>
        <v>3.4906156017194601E-2</v>
      </c>
      <c r="M433" s="198">
        <f t="shared" ref="M433" si="1410">+M431/L431-1</f>
        <v>6.1668894294229171E-2</v>
      </c>
      <c r="N433" s="198">
        <f t="shared" ref="N433" si="1411">+N431/M431-1</f>
        <v>-3.7404958409016364E-2</v>
      </c>
      <c r="O433" s="199">
        <f t="shared" ref="O433" si="1412">+O431/N431-1</f>
        <v>-0.2420043969157758</v>
      </c>
      <c r="P433" s="214">
        <f t="shared" ref="P433" si="1413">+P431/O431-1</f>
        <v>-1.9349199210472734E-2</v>
      </c>
      <c r="Q433" s="200"/>
      <c r="R433" s="201"/>
    </row>
    <row r="434" spans="1:18" ht="15.75" thickBot="1" x14ac:dyDescent="0.3"/>
    <row r="435" spans="1:18" ht="15.75" thickBot="1" x14ac:dyDescent="0.3">
      <c r="A435" s="279" t="s">
        <v>94</v>
      </c>
      <c r="B435" s="280"/>
      <c r="C435" s="280"/>
      <c r="D435" s="280"/>
      <c r="E435" s="280"/>
      <c r="F435" s="280"/>
      <c r="G435" s="280"/>
      <c r="H435" s="281"/>
      <c r="I435" s="2"/>
      <c r="J435" s="279" t="s">
        <v>95</v>
      </c>
      <c r="K435" s="280"/>
      <c r="L435" s="280"/>
      <c r="M435" s="280"/>
      <c r="N435" s="280"/>
      <c r="O435" s="280"/>
      <c r="P435" s="280"/>
      <c r="Q435" s="280"/>
      <c r="R435" s="281"/>
    </row>
    <row r="436" spans="1:18" ht="38.25" x14ac:dyDescent="0.25">
      <c r="A436" s="180"/>
      <c r="B436" s="181">
        <v>2016</v>
      </c>
      <c r="C436" s="181">
        <f>+B436+1</f>
        <v>2017</v>
      </c>
      <c r="D436" s="181">
        <f t="shared" ref="D436" si="1414">+C436+1</f>
        <v>2018</v>
      </c>
      <c r="E436" s="181">
        <f t="shared" ref="E436" si="1415">+D436+1</f>
        <v>2019</v>
      </c>
      <c r="F436" s="182">
        <f t="shared" ref="F436" si="1416">+E436+1</f>
        <v>2020</v>
      </c>
      <c r="G436" s="183">
        <f t="shared" ref="G436" si="1417">+F436+1</f>
        <v>2021</v>
      </c>
      <c r="H436" s="184" t="s">
        <v>16</v>
      </c>
      <c r="I436" s="2"/>
      <c r="J436" s="180"/>
      <c r="K436" s="181">
        <v>2016</v>
      </c>
      <c r="L436" s="181">
        <f>+K436+1</f>
        <v>2017</v>
      </c>
      <c r="M436" s="181">
        <f t="shared" ref="M436" si="1418">+L436+1</f>
        <v>2018</v>
      </c>
      <c r="N436" s="181">
        <f t="shared" ref="N436" si="1419">+M436+1</f>
        <v>2019</v>
      </c>
      <c r="O436" s="182">
        <f t="shared" ref="O436" si="1420">+N436+1</f>
        <v>2020</v>
      </c>
      <c r="P436" s="183">
        <f t="shared" ref="P436" si="1421">+O436+1</f>
        <v>2021</v>
      </c>
      <c r="Q436" s="202" t="s">
        <v>16</v>
      </c>
      <c r="R436" s="184" t="s">
        <v>21</v>
      </c>
    </row>
    <row r="437" spans="1:18" x14ac:dyDescent="0.25">
      <c r="A437" s="185" t="s">
        <v>10</v>
      </c>
      <c r="B437" s="6">
        <f>+B276/B115</f>
        <v>2.4556910467039943</v>
      </c>
      <c r="C437" s="6">
        <f t="shared" ref="C437:G437" si="1422">+C276/C115</f>
        <v>2.4123761179598744</v>
      </c>
      <c r="D437" s="6">
        <f t="shared" si="1422"/>
        <v>2.0785728602926437</v>
      </c>
      <c r="E437" s="6">
        <f t="shared" si="1422"/>
        <v>2.5110132158590308</v>
      </c>
      <c r="F437" s="176">
        <f t="shared" si="1422"/>
        <v>1.8199911543564793</v>
      </c>
      <c r="G437" s="179">
        <f t="shared" si="1422"/>
        <v>1.9587337478801581</v>
      </c>
      <c r="H437" s="177">
        <f>+G437/F437-1</f>
        <v>7.6232564752621634E-2</v>
      </c>
      <c r="I437" s="2"/>
      <c r="J437" s="185" t="s">
        <v>10</v>
      </c>
      <c r="K437" s="6">
        <f>+K276/K115</f>
        <v>2.5107626886823775</v>
      </c>
      <c r="L437" s="6">
        <f t="shared" ref="L437:P437" si="1423">+L276/L115</f>
        <v>2.4563349553801634</v>
      </c>
      <c r="M437" s="6">
        <f t="shared" si="1423"/>
        <v>2.4128879079721774</v>
      </c>
      <c r="N437" s="6">
        <f t="shared" si="1423"/>
        <v>2.51126083500511</v>
      </c>
      <c r="O437" s="176">
        <f t="shared" si="1423"/>
        <v>2.2732366806012627</v>
      </c>
      <c r="P437" s="179">
        <f t="shared" si="1423"/>
        <v>1.9585118142876887</v>
      </c>
      <c r="Q437" s="203">
        <f>+P437/O437-1</f>
        <v>-0.13844790953765995</v>
      </c>
      <c r="R437" s="177">
        <f>+POWER(P437/K437,0.2)-1</f>
        <v>-4.8466449398770539E-2</v>
      </c>
    </row>
    <row r="438" spans="1:18" x14ac:dyDescent="0.25">
      <c r="A438" s="185" t="s">
        <v>11</v>
      </c>
      <c r="B438" s="6">
        <f t="shared" ref="B438:G438" si="1424">+B277/B116</f>
        <v>2.7133783993272984</v>
      </c>
      <c r="C438" s="6">
        <f t="shared" si="1424"/>
        <v>2.3468749999999998</v>
      </c>
      <c r="D438" s="6">
        <f t="shared" si="1424"/>
        <v>2.738294314381271</v>
      </c>
      <c r="E438" s="6">
        <f t="shared" si="1424"/>
        <v>2.9647948792551642</v>
      </c>
      <c r="F438" s="176">
        <f t="shared" si="1424"/>
        <v>2.6202440775305096</v>
      </c>
      <c r="G438" s="179">
        <f t="shared" si="1424"/>
        <v>2.1888412017167385</v>
      </c>
      <c r="H438" s="177">
        <f t="shared" ref="H438:H440" si="1425">+G438/F438-1</f>
        <v>-0.16464224822152962</v>
      </c>
      <c r="I438" s="2"/>
      <c r="J438" s="185" t="s">
        <v>11</v>
      </c>
      <c r="K438" s="6">
        <f t="shared" ref="K438:P438" si="1426">+K277/K116</f>
        <v>2.5278627005932677</v>
      </c>
      <c r="L438" s="6">
        <f t="shared" si="1426"/>
        <v>2.4338119738072961</v>
      </c>
      <c r="M438" s="6">
        <f t="shared" si="1426"/>
        <v>2.4296610169491522</v>
      </c>
      <c r="N438" s="6">
        <f t="shared" si="1426"/>
        <v>2.5301115379618797</v>
      </c>
      <c r="O438" s="176">
        <f t="shared" si="1426"/>
        <v>2.2478583255345193</v>
      </c>
      <c r="P438" s="179">
        <f t="shared" si="1426"/>
        <v>1.9407900349799505</v>
      </c>
      <c r="Q438" s="203">
        <f t="shared" ref="Q438:Q440" si="1427">+P438/O438-1</f>
        <v>-0.13660482383005645</v>
      </c>
      <c r="R438" s="177">
        <f t="shared" ref="R438:R440" si="1428">+POWER(P438/K438,0.2)-1</f>
        <v>-5.1483228587911101E-2</v>
      </c>
    </row>
    <row r="439" spans="1:18" x14ac:dyDescent="0.25">
      <c r="A439" s="185" t="s">
        <v>0</v>
      </c>
      <c r="B439" s="6">
        <f t="shared" ref="B439:G439" si="1429">+B278/B117</f>
        <v>2.4096847404094923</v>
      </c>
      <c r="C439" s="6">
        <f t="shared" si="1429"/>
        <v>2.9961922893860065</v>
      </c>
      <c r="D439" s="6">
        <f t="shared" si="1429"/>
        <v>2.3960708647605684</v>
      </c>
      <c r="E439" s="6">
        <f t="shared" si="1429"/>
        <v>2.3159480323856148</v>
      </c>
      <c r="F439" s="176">
        <f t="shared" si="1429"/>
        <v>3.0760233918128654</v>
      </c>
      <c r="G439" s="179">
        <f t="shared" si="1429"/>
        <v>1.9618528610354224</v>
      </c>
      <c r="H439" s="177">
        <f t="shared" si="1425"/>
        <v>-0.36221133224894064</v>
      </c>
      <c r="I439" s="2"/>
      <c r="J439" s="185" t="s">
        <v>0</v>
      </c>
      <c r="K439" s="6">
        <f t="shared" ref="K439:P439" si="1430">+K278/K117</f>
        <v>2.5539237681193114</v>
      </c>
      <c r="L439" s="6">
        <f t="shared" si="1430"/>
        <v>2.474610150631821</v>
      </c>
      <c r="M439" s="6">
        <f t="shared" si="1430"/>
        <v>2.3871468949899999</v>
      </c>
      <c r="N439" s="6">
        <f t="shared" si="1430"/>
        <v>2.5231338679827271</v>
      </c>
      <c r="O439" s="176">
        <f t="shared" si="1430"/>
        <v>2.2812298837517515</v>
      </c>
      <c r="P439" s="179">
        <f t="shared" si="1430"/>
        <v>1.8953611178812251</v>
      </c>
      <c r="Q439" s="203">
        <f t="shared" si="1427"/>
        <v>-0.16914944373599028</v>
      </c>
      <c r="R439" s="177">
        <f t="shared" si="1428"/>
        <v>-5.7900425939782729E-2</v>
      </c>
    </row>
    <row r="440" spans="1:18" x14ac:dyDescent="0.25">
      <c r="A440" s="185" t="s">
        <v>1</v>
      </c>
      <c r="B440" s="6">
        <f t="shared" ref="B440:G440" si="1431">+B279/B118</f>
        <v>1.9860317355159738</v>
      </c>
      <c r="C440" s="6">
        <f t="shared" si="1431"/>
        <v>2.4195103142471561</v>
      </c>
      <c r="D440" s="6">
        <f t="shared" si="1431"/>
        <v>3.0318509615384612</v>
      </c>
      <c r="E440" s="6">
        <f t="shared" si="1431"/>
        <v>2.0384531352414248</v>
      </c>
      <c r="F440" s="176">
        <f t="shared" si="1431"/>
        <v>2.434978496825722</v>
      </c>
      <c r="G440" s="179">
        <f t="shared" si="1431"/>
        <v>3.575701794753797</v>
      </c>
      <c r="H440" s="177">
        <f t="shared" si="1425"/>
        <v>0.46847366390099165</v>
      </c>
      <c r="I440" s="2"/>
      <c r="J440" s="185" t="s">
        <v>1</v>
      </c>
      <c r="K440" s="6">
        <f t="shared" ref="K440:P440" si="1432">+K279/K118</f>
        <v>2.4217665731794544</v>
      </c>
      <c r="L440" s="6">
        <f t="shared" si="1432"/>
        <v>2.551965766070357</v>
      </c>
      <c r="M440" s="6">
        <f t="shared" si="1432"/>
        <v>2.4208731241473398</v>
      </c>
      <c r="N440" s="6">
        <f t="shared" si="1432"/>
        <v>2.4516824376164554</v>
      </c>
      <c r="O440" s="176">
        <f t="shared" si="1432"/>
        <v>2.3162788946615467</v>
      </c>
      <c r="P440" s="179">
        <f t="shared" si="1432"/>
        <v>1.9126370357780234</v>
      </c>
      <c r="Q440" s="203">
        <f t="shared" si="1427"/>
        <v>-0.17426306469994546</v>
      </c>
      <c r="R440" s="177">
        <f t="shared" si="1428"/>
        <v>-4.6106133895440604E-2</v>
      </c>
    </row>
    <row r="441" spans="1:18" x14ac:dyDescent="0.25">
      <c r="A441" s="185" t="s">
        <v>2</v>
      </c>
      <c r="B441" s="6">
        <f t="shared" ref="B441:G441" si="1433">+B280/B119</f>
        <v>2.9109676777475157</v>
      </c>
      <c r="C441" s="6">
        <f t="shared" si="1433"/>
        <v>2.9380122950819669</v>
      </c>
      <c r="D441" s="6">
        <f t="shared" si="1433"/>
        <v>2.8262213976499688</v>
      </c>
      <c r="E441" s="6">
        <f t="shared" si="1433"/>
        <v>2.6036569662631983</v>
      </c>
      <c r="F441" s="176">
        <f t="shared" si="1433"/>
        <v>1.8051516410469464</v>
      </c>
      <c r="G441" s="179">
        <f t="shared" si="1433"/>
        <v>1.8578281726995203</v>
      </c>
      <c r="H441" s="177">
        <f t="shared" ref="H441:H442" si="1434">+G441/F441-1</f>
        <v>2.9181222482795199E-2</v>
      </c>
      <c r="I441" s="2"/>
      <c r="J441" s="185" t="s">
        <v>2</v>
      </c>
      <c r="K441" s="6">
        <f t="shared" ref="K441:P441" si="1435">+K280/K119</f>
        <v>2.4632467239874591</v>
      </c>
      <c r="L441" s="6">
        <f t="shared" si="1435"/>
        <v>2.5530806514037541</v>
      </c>
      <c r="M441" s="6">
        <f t="shared" si="1435"/>
        <v>2.4086596515439025</v>
      </c>
      <c r="N441" s="6">
        <f t="shared" si="1435"/>
        <v>2.4404686681951944</v>
      </c>
      <c r="O441" s="176">
        <f t="shared" si="1435"/>
        <v>2.250115622976598</v>
      </c>
      <c r="P441" s="179">
        <f t="shared" si="1435"/>
        <v>1.9317413930793599</v>
      </c>
      <c r="Q441" s="203">
        <f t="shared" ref="Q441:Q442" si="1436">+P441/O441-1</f>
        <v>-0.14149238672280851</v>
      </c>
      <c r="R441" s="177">
        <f t="shared" ref="R441:R442" si="1437">+POWER(P441/K441,0.2)-1</f>
        <v>-4.744905018210932E-2</v>
      </c>
    </row>
    <row r="442" spans="1:18" x14ac:dyDescent="0.25">
      <c r="A442" s="185" t="s">
        <v>3</v>
      </c>
      <c r="B442" s="6">
        <f t="shared" ref="B442:G442" si="1438">+B281/B120</f>
        <v>2.8901210984221248</v>
      </c>
      <c r="C442" s="6">
        <f t="shared" si="1438"/>
        <v>2.8364795292963962</v>
      </c>
      <c r="D442" s="6">
        <f t="shared" si="1438"/>
        <v>2.7877978178579381</v>
      </c>
      <c r="E442" s="6">
        <f t="shared" si="1438"/>
        <v>2.7559291504052839</v>
      </c>
      <c r="F442" s="176">
        <f t="shared" si="1438"/>
        <v>1.6294838145231847</v>
      </c>
      <c r="G442" s="179">
        <f t="shared" si="1438"/>
        <v>2.378181818181818</v>
      </c>
      <c r="H442" s="177">
        <f t="shared" si="1434"/>
        <v>0.45946943258084172</v>
      </c>
      <c r="I442" s="2"/>
      <c r="J442" s="185" t="s">
        <v>3</v>
      </c>
      <c r="K442" s="6">
        <f t="shared" ref="K442:P442" si="1439">+K281/K120</f>
        <v>2.500624223237526</v>
      </c>
      <c r="L442" s="6">
        <f t="shared" si="1439"/>
        <v>2.5491996247927045</v>
      </c>
      <c r="M442" s="6">
        <f t="shared" si="1439"/>
        <v>2.4079339522455552</v>
      </c>
      <c r="N442" s="6">
        <f t="shared" si="1439"/>
        <v>2.4310818535523966</v>
      </c>
      <c r="O442" s="176">
        <f t="shared" si="1439"/>
        <v>2.1683304398148149</v>
      </c>
      <c r="P442" s="179">
        <f t="shared" si="1439"/>
        <v>1.9555852057765695</v>
      </c>
      <c r="Q442" s="203">
        <f t="shared" si="1436"/>
        <v>-9.8114766149948407E-2</v>
      </c>
      <c r="R442" s="177">
        <f t="shared" si="1437"/>
        <v>-4.7980899339316485E-2</v>
      </c>
    </row>
    <row r="443" spans="1:18" x14ac:dyDescent="0.25">
      <c r="A443" s="185" t="s">
        <v>4</v>
      </c>
      <c r="B443" s="6">
        <f t="shared" ref="B443:F443" si="1440">+B282/B121</f>
        <v>2.7558314244193203</v>
      </c>
      <c r="C443" s="6">
        <f t="shared" si="1440"/>
        <v>2.5977376463584041</v>
      </c>
      <c r="D443" s="6">
        <f t="shared" si="1440"/>
        <v>2.1234485072123452</v>
      </c>
      <c r="E443" s="6">
        <f t="shared" si="1440"/>
        <v>2.8870872058532724</v>
      </c>
      <c r="F443" s="176">
        <f t="shared" si="1440"/>
        <v>2.4897400820793436</v>
      </c>
      <c r="G443" s="179"/>
      <c r="H443" s="178"/>
      <c r="I443" s="2"/>
      <c r="J443" s="185" t="s">
        <v>4</v>
      </c>
      <c r="K443" s="6">
        <f t="shared" ref="K443:O443" si="1441">+K282/K121</f>
        <v>2.4985426329116383</v>
      </c>
      <c r="L443" s="6">
        <f t="shared" si="1441"/>
        <v>2.5389833800751709</v>
      </c>
      <c r="M443" s="6">
        <f t="shared" si="1441"/>
        <v>2.3632071494814939</v>
      </c>
      <c r="N443" s="6">
        <f t="shared" si="1441"/>
        <v>2.5087199489929866</v>
      </c>
      <c r="O443" s="176">
        <f t="shared" si="1441"/>
        <v>2.1226852710876907</v>
      </c>
      <c r="P443" s="179"/>
      <c r="Q443" s="204"/>
      <c r="R443" s="178"/>
    </row>
    <row r="444" spans="1:18" x14ac:dyDescent="0.25">
      <c r="A444" s="185" t="s">
        <v>5</v>
      </c>
      <c r="B444" s="6">
        <f t="shared" ref="B444:F444" si="1442">+B283/B122</f>
        <v>2.4978784548114392</v>
      </c>
      <c r="C444" s="6">
        <f t="shared" si="1442"/>
        <v>2.8673451169434028</v>
      </c>
      <c r="D444" s="6">
        <f t="shared" si="1442"/>
        <v>2.9387113672079623</v>
      </c>
      <c r="E444" s="6">
        <f t="shared" si="1442"/>
        <v>2.5643349039507068</v>
      </c>
      <c r="F444" s="176">
        <f t="shared" si="1442"/>
        <v>1.4567171530599681</v>
      </c>
      <c r="G444" s="179"/>
      <c r="H444" s="178"/>
      <c r="I444" s="2"/>
      <c r="J444" s="185" t="s">
        <v>5</v>
      </c>
      <c r="K444" s="6">
        <f t="shared" ref="K444:O444" si="1443">+K283/K122</f>
        <v>2.5193673903883851</v>
      </c>
      <c r="L444" s="6">
        <f t="shared" si="1443"/>
        <v>2.5765914915753596</v>
      </c>
      <c r="M444" s="6">
        <f t="shared" si="1443"/>
        <v>2.3711531019165086</v>
      </c>
      <c r="N444" s="6">
        <f t="shared" si="1443"/>
        <v>2.4681363781840089</v>
      </c>
      <c r="O444" s="176">
        <f t="shared" si="1443"/>
        <v>1.9838221498486646</v>
      </c>
      <c r="P444" s="179"/>
      <c r="Q444" s="204"/>
      <c r="R444" s="178"/>
    </row>
    <row r="445" spans="1:18" x14ac:dyDescent="0.25">
      <c r="A445" s="185" t="s">
        <v>6</v>
      </c>
      <c r="B445" s="6">
        <f t="shared" ref="B445:F445" si="1444">+B284/B123</f>
        <v>2.4977808617084687</v>
      </c>
      <c r="C445" s="6">
        <f t="shared" si="1444"/>
        <v>1.7266391693926897</v>
      </c>
      <c r="D445" s="6">
        <f t="shared" si="1444"/>
        <v>2.1875792141951838</v>
      </c>
      <c r="E445" s="6">
        <f t="shared" si="1444"/>
        <v>1.9429153924566769</v>
      </c>
      <c r="F445" s="176">
        <f t="shared" si="1444"/>
        <v>1.8534743202416919</v>
      </c>
      <c r="G445" s="179"/>
      <c r="H445" s="178"/>
      <c r="I445" s="2"/>
      <c r="J445" s="185" t="s">
        <v>6</v>
      </c>
      <c r="K445" s="6">
        <f t="shared" ref="K445:O445" si="1445">+K284/K123</f>
        <v>2.493516940327082</v>
      </c>
      <c r="L445" s="6">
        <f t="shared" si="1445"/>
        <v>2.4813822380983677</v>
      </c>
      <c r="M445" s="6">
        <f t="shared" si="1445"/>
        <v>2.4387257076936733</v>
      </c>
      <c r="N445" s="6">
        <f t="shared" si="1445"/>
        <v>2.4409638108622889</v>
      </c>
      <c r="O445" s="176">
        <f t="shared" si="1445"/>
        <v>1.9724455438741151</v>
      </c>
      <c r="P445" s="179"/>
      <c r="Q445" s="204"/>
      <c r="R445" s="178"/>
    </row>
    <row r="446" spans="1:18" x14ac:dyDescent="0.25">
      <c r="A446" s="185" t="s">
        <v>7</v>
      </c>
      <c r="B446" s="6">
        <f t="shared" ref="B446:F446" si="1446">+B285/B124</f>
        <v>2.7706873898202131</v>
      </c>
      <c r="C446" s="6">
        <f t="shared" si="1446"/>
        <v>2.49570692615913</v>
      </c>
      <c r="D446" s="6">
        <f t="shared" si="1446"/>
        <v>2.8732659299318128</v>
      </c>
      <c r="E446" s="6">
        <f t="shared" si="1446"/>
        <v>2.1973278520041108</v>
      </c>
      <c r="F446" s="176">
        <f t="shared" si="1446"/>
        <v>2.180534098433017</v>
      </c>
      <c r="G446" s="179"/>
      <c r="H446" s="178"/>
      <c r="I446" s="2"/>
      <c r="J446" s="185" t="s">
        <v>7</v>
      </c>
      <c r="K446" s="6">
        <f t="shared" ref="K446:O446" si="1447">+K285/K124</f>
        <v>2.4839258587712165</v>
      </c>
      <c r="L446" s="6">
        <f t="shared" si="1447"/>
        <v>2.4603672493599418</v>
      </c>
      <c r="M446" s="6">
        <f t="shared" si="1447"/>
        <v>2.4667160431381761</v>
      </c>
      <c r="N446" s="6">
        <f t="shared" si="1447"/>
        <v>2.3856717072903137</v>
      </c>
      <c r="O446" s="176">
        <f t="shared" si="1447"/>
        <v>1.9698330972044646</v>
      </c>
      <c r="P446" s="179"/>
      <c r="Q446" s="204"/>
      <c r="R446" s="178"/>
    </row>
    <row r="447" spans="1:18" x14ac:dyDescent="0.25">
      <c r="A447" s="185" t="s">
        <v>8</v>
      </c>
      <c r="B447" s="6">
        <f t="shared" ref="B447:F447" si="1448">+B286/B125</f>
        <v>1.8870891649630444</v>
      </c>
      <c r="C447" s="6">
        <f t="shared" si="1448"/>
        <v>2.0379909851899551</v>
      </c>
      <c r="D447" s="6">
        <f t="shared" si="1448"/>
        <v>2.0977443609022557</v>
      </c>
      <c r="E447" s="6">
        <f t="shared" si="1448"/>
        <v>1.6830294530154277</v>
      </c>
      <c r="F447" s="176">
        <f t="shared" si="1448"/>
        <v>1.9455484896661368</v>
      </c>
      <c r="G447" s="179"/>
      <c r="H447" s="178"/>
      <c r="I447" s="2"/>
      <c r="J447" s="185" t="s">
        <v>8</v>
      </c>
      <c r="K447" s="6">
        <f t="shared" ref="K447:O447" si="1449">+K286/K125</f>
        <v>2.4272372897956607</v>
      </c>
      <c r="L447" s="6">
        <f t="shared" si="1449"/>
        <v>2.477733206418276</v>
      </c>
      <c r="M447" s="6">
        <f t="shared" si="1449"/>
        <v>2.4795740383732672</v>
      </c>
      <c r="N447" s="6">
        <f t="shared" si="1449"/>
        <v>2.3323055963861896</v>
      </c>
      <c r="O447" s="176">
        <f t="shared" si="1449"/>
        <v>2.0002478183137735</v>
      </c>
      <c r="P447" s="179"/>
      <c r="Q447" s="204"/>
      <c r="R447" s="178"/>
    </row>
    <row r="448" spans="1:18" x14ac:dyDescent="0.25">
      <c r="A448" s="185" t="s">
        <v>9</v>
      </c>
      <c r="B448" s="6">
        <f t="shared" ref="B448:F448" si="1450">+B287/B126</f>
        <v>2.614522904580916</v>
      </c>
      <c r="C448" s="6">
        <f t="shared" si="1450"/>
        <v>2.1901229748194422</v>
      </c>
      <c r="D448" s="6">
        <f t="shared" si="1450"/>
        <v>2.11984171848502</v>
      </c>
      <c r="E448" s="6">
        <f t="shared" si="1450"/>
        <v>1.97632058287796</v>
      </c>
      <c r="F448" s="176">
        <f t="shared" si="1450"/>
        <v>1.5297241481044401</v>
      </c>
      <c r="G448" s="179"/>
      <c r="H448" s="178"/>
      <c r="I448" s="2"/>
      <c r="J448" s="185" t="s">
        <v>9</v>
      </c>
      <c r="K448" s="6">
        <f t="shared" ref="K448:O448" si="1451">+K287/K126</f>
        <v>2.4591124287357324</v>
      </c>
      <c r="L448" s="6">
        <f t="shared" si="1451"/>
        <v>2.4411425469841919</v>
      </c>
      <c r="M448" s="6">
        <f t="shared" si="1451"/>
        <v>2.4717744149023768</v>
      </c>
      <c r="N448" s="6">
        <f t="shared" si="1451"/>
        <v>2.3243607734504561</v>
      </c>
      <c r="O448" s="176">
        <f t="shared" si="1451"/>
        <v>1.9478600543478257</v>
      </c>
      <c r="P448" s="179"/>
      <c r="Q448" s="204"/>
      <c r="R448" s="178"/>
    </row>
    <row r="449" spans="1:18" ht="25.5" x14ac:dyDescent="0.25">
      <c r="A449" s="186" t="s">
        <v>13</v>
      </c>
      <c r="B449" s="189">
        <f t="shared" ref="B449:F449" si="1452">+B288/B127</f>
        <v>2.459112428735732</v>
      </c>
      <c r="C449" s="189">
        <f t="shared" si="1452"/>
        <v>2.4411425469841919</v>
      </c>
      <c r="D449" s="189">
        <f t="shared" si="1452"/>
        <v>2.4717744149023768</v>
      </c>
      <c r="E449" s="189">
        <f t="shared" si="1452"/>
        <v>2.3243607734504561</v>
      </c>
      <c r="F449" s="190">
        <f t="shared" si="1452"/>
        <v>1.9478600543478257</v>
      </c>
      <c r="G449" s="191"/>
      <c r="H449" s="192"/>
      <c r="I449" s="3"/>
      <c r="J449" s="186" t="s">
        <v>14</v>
      </c>
      <c r="K449" s="189">
        <f t="shared" ref="K449:P449" si="1453">+K288/K127</f>
        <v>2.487777502405621</v>
      </c>
      <c r="L449" s="189">
        <f t="shared" si="1453"/>
        <v>2.4979988624256144</v>
      </c>
      <c r="M449" s="189">
        <f t="shared" si="1453"/>
        <v>2.4204187930838175</v>
      </c>
      <c r="N449" s="189">
        <f t="shared" si="1453"/>
        <v>2.4448223059940593</v>
      </c>
      <c r="O449" s="190">
        <f t="shared" si="1453"/>
        <v>2.1239419606952037</v>
      </c>
      <c r="P449" s="191">
        <f t="shared" si="1453"/>
        <v>1.9347220012954653</v>
      </c>
      <c r="Q449" s="206">
        <f t="shared" ref="Q449" si="1454">+P449/O449-1</f>
        <v>-8.90890442871628E-2</v>
      </c>
      <c r="R449" s="215">
        <f t="shared" ref="R449" si="1455">+POWER(P449/K449,0.2)-1</f>
        <v>-4.9041845517972082E-2</v>
      </c>
    </row>
    <row r="450" spans="1:18" ht="25.5" x14ac:dyDescent="0.25">
      <c r="A450" s="187" t="s">
        <v>15</v>
      </c>
      <c r="B450" s="193">
        <f>+B449/B$485</f>
        <v>0.70969291763042641</v>
      </c>
      <c r="C450" s="193">
        <f t="shared" ref="C450" si="1456">+C449/C$485</f>
        <v>0.64716349142443397</v>
      </c>
      <c r="D450" s="193">
        <f t="shared" ref="D450" si="1457">+D449/D$485</f>
        <v>0.64972251659298041</v>
      </c>
      <c r="E450" s="193">
        <f t="shared" ref="E450" si="1458">+E449/E$485</f>
        <v>0.68353615539744472</v>
      </c>
      <c r="F450" s="194">
        <f t="shared" ref="F450" si="1459">+F449/F$485</f>
        <v>0.70841028848495924</v>
      </c>
      <c r="G450" s="195"/>
      <c r="H450" s="196"/>
      <c r="I450" s="3"/>
      <c r="J450" s="187" t="s">
        <v>15</v>
      </c>
      <c r="K450" s="193">
        <f t="shared" ref="K450" si="1460">+K449/K$485</f>
        <v>0.72972124644928249</v>
      </c>
      <c r="L450" s="193">
        <f t="shared" ref="L450" si="1461">+L449/L$485</f>
        <v>0.69084978222167104</v>
      </c>
      <c r="M450" s="193">
        <f t="shared" ref="M450" si="1462">+M449/M$485</f>
        <v>0.6271954863479372</v>
      </c>
      <c r="N450" s="193">
        <f t="shared" ref="N450" si="1463">+N449/N$485</f>
        <v>0.68102638179883723</v>
      </c>
      <c r="O450" s="194">
        <f t="shared" ref="O450" si="1464">+O449/O$485</f>
        <v>0.70752168797769743</v>
      </c>
      <c r="P450" s="195">
        <f t="shared" ref="P450" si="1465">+P449/P$485</f>
        <v>0.69730258141373547</v>
      </c>
      <c r="Q450" s="205"/>
      <c r="R450" s="196"/>
    </row>
    <row r="451" spans="1:18" ht="26.25" thickBot="1" x14ac:dyDescent="0.3">
      <c r="A451" s="188" t="s">
        <v>12</v>
      </c>
      <c r="B451" s="197"/>
      <c r="C451" s="198">
        <f>+C449/B449-1</f>
        <v>-7.307466523919226E-3</v>
      </c>
      <c r="D451" s="198">
        <f t="shared" ref="D451" si="1466">+D449/C449-1</f>
        <v>1.2548168461537834E-2</v>
      </c>
      <c r="E451" s="198">
        <f t="shared" ref="E451" si="1467">+E449/D449-1</f>
        <v>-5.9638792505966931E-2</v>
      </c>
      <c r="F451" s="199">
        <f t="shared" ref="F451" si="1468">+F449/E449-1</f>
        <v>-0.16198032741007085</v>
      </c>
      <c r="G451" s="200"/>
      <c r="H451" s="201"/>
      <c r="I451" s="2"/>
      <c r="J451" s="188" t="s">
        <v>12</v>
      </c>
      <c r="K451" s="197"/>
      <c r="L451" s="198">
        <f>+L449/K449-1</f>
        <v>4.1086311014990606E-3</v>
      </c>
      <c r="M451" s="198">
        <f t="shared" ref="M451" si="1469">+M449/L449-1</f>
        <v>-3.1056887378429376E-2</v>
      </c>
      <c r="N451" s="198">
        <f t="shared" ref="N451" si="1470">+N449/M449-1</f>
        <v>1.0082351442640025E-2</v>
      </c>
      <c r="O451" s="199">
        <f t="shared" ref="O451" si="1471">+O449/N449-1</f>
        <v>-0.13124894374210416</v>
      </c>
      <c r="P451" s="214">
        <f t="shared" ref="P451" si="1472">+P449/O449-1</f>
        <v>-8.90890442871628E-2</v>
      </c>
      <c r="Q451" s="200"/>
      <c r="R451" s="201"/>
    </row>
    <row r="452" spans="1:18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</row>
    <row r="453" spans="1:18" ht="15.75" thickBot="1" x14ac:dyDescent="0.3">
      <c r="A453" s="279" t="s">
        <v>96</v>
      </c>
      <c r="B453" s="280"/>
      <c r="C453" s="280"/>
      <c r="D453" s="280"/>
      <c r="E453" s="280"/>
      <c r="F453" s="280"/>
      <c r="G453" s="280"/>
      <c r="H453" s="281"/>
      <c r="I453" s="2"/>
      <c r="J453" s="279" t="s">
        <v>97</v>
      </c>
      <c r="K453" s="280"/>
      <c r="L453" s="280"/>
      <c r="M453" s="280"/>
      <c r="N453" s="280"/>
      <c r="O453" s="280"/>
      <c r="P453" s="280"/>
      <c r="Q453" s="280"/>
      <c r="R453" s="281"/>
    </row>
    <row r="454" spans="1:18" ht="38.25" x14ac:dyDescent="0.25">
      <c r="A454" s="180"/>
      <c r="B454" s="181">
        <v>2016</v>
      </c>
      <c r="C454" s="181">
        <f>+B454+1</f>
        <v>2017</v>
      </c>
      <c r="D454" s="181">
        <f t="shared" ref="D454" si="1473">+C454+1</f>
        <v>2018</v>
      </c>
      <c r="E454" s="181">
        <f t="shared" ref="E454" si="1474">+D454+1</f>
        <v>2019</v>
      </c>
      <c r="F454" s="182">
        <f t="shared" ref="F454" si="1475">+E454+1</f>
        <v>2020</v>
      </c>
      <c r="G454" s="183">
        <f t="shared" ref="G454" si="1476">+F454+1</f>
        <v>2021</v>
      </c>
      <c r="H454" s="184" t="s">
        <v>16</v>
      </c>
      <c r="I454" s="2"/>
      <c r="J454" s="180"/>
      <c r="K454" s="181">
        <v>2016</v>
      </c>
      <c r="L454" s="181">
        <f>+K454+1</f>
        <v>2017</v>
      </c>
      <c r="M454" s="181">
        <f t="shared" ref="M454" si="1477">+L454+1</f>
        <v>2018</v>
      </c>
      <c r="N454" s="181">
        <f t="shared" ref="N454" si="1478">+M454+1</f>
        <v>2019</v>
      </c>
      <c r="O454" s="182">
        <f t="shared" ref="O454" si="1479">+N454+1</f>
        <v>2020</v>
      </c>
      <c r="P454" s="183">
        <f t="shared" ref="P454" si="1480">+O454+1</f>
        <v>2021</v>
      </c>
      <c r="Q454" s="202" t="s">
        <v>16</v>
      </c>
      <c r="R454" s="184" t="s">
        <v>21</v>
      </c>
    </row>
    <row r="455" spans="1:18" x14ac:dyDescent="0.25">
      <c r="A455" s="185" t="s">
        <v>10</v>
      </c>
      <c r="B455" s="6">
        <f>+B294/B133</f>
        <v>2.5710490073703798</v>
      </c>
      <c r="C455" s="6">
        <f t="shared" ref="C455:G455" si="1481">+C294/C133</f>
        <v>2.6083014011173837</v>
      </c>
      <c r="D455" s="6">
        <f t="shared" si="1481"/>
        <v>2.9424003504161194</v>
      </c>
      <c r="E455" s="6">
        <f t="shared" si="1481"/>
        <v>2.3407519109770685</v>
      </c>
      <c r="F455" s="176">
        <f t="shared" si="1481"/>
        <v>2.0930288751963277</v>
      </c>
      <c r="G455" s="179">
        <f t="shared" si="1481"/>
        <v>2.1180703188879804</v>
      </c>
      <c r="H455" s="177">
        <f>+G455/F455-1</f>
        <v>1.1964213197633855E-2</v>
      </c>
      <c r="I455" s="2"/>
      <c r="J455" s="185" t="s">
        <v>10</v>
      </c>
      <c r="K455" s="6">
        <f>+K294/K133</f>
        <v>2.8976835902362086</v>
      </c>
      <c r="L455" s="6">
        <f t="shared" ref="L455:P455" si="1482">+L294/L133</f>
        <v>2.9134845303398209</v>
      </c>
      <c r="M455" s="6">
        <f t="shared" si="1482"/>
        <v>3.2536876014241773</v>
      </c>
      <c r="N455" s="6">
        <f t="shared" si="1482"/>
        <v>3.1385107386889879</v>
      </c>
      <c r="O455" s="176">
        <f t="shared" si="1482"/>
        <v>2.7322931253267617</v>
      </c>
      <c r="P455" s="179">
        <f t="shared" si="1482"/>
        <v>2.2933817832530616</v>
      </c>
      <c r="Q455" s="203">
        <f>+P455/O455-1</f>
        <v>-0.16063845346798566</v>
      </c>
      <c r="R455" s="177">
        <f>+POWER(P455/K455,0.2)-1</f>
        <v>-4.569965808521681E-2</v>
      </c>
    </row>
    <row r="456" spans="1:18" x14ac:dyDescent="0.25">
      <c r="A456" s="185" t="s">
        <v>11</v>
      </c>
      <c r="B456" s="6">
        <f t="shared" ref="B456:G456" si="1483">+B295/B134</f>
        <v>2.830828699277923</v>
      </c>
      <c r="C456" s="6">
        <f t="shared" si="1483"/>
        <v>2.7153256704980842</v>
      </c>
      <c r="D456" s="6">
        <f t="shared" si="1483"/>
        <v>3.233227606696913</v>
      </c>
      <c r="E456" s="6">
        <f t="shared" si="1483"/>
        <v>2.6072066163879475</v>
      </c>
      <c r="F456" s="176">
        <f t="shared" si="1483"/>
        <v>2.0270062519216969</v>
      </c>
      <c r="G456" s="179">
        <f t="shared" si="1483"/>
        <v>2.4721437661007477</v>
      </c>
      <c r="H456" s="177">
        <f t="shared" ref="H456:H458" si="1484">+G456/F456-1</f>
        <v>0.21960342438857294</v>
      </c>
      <c r="I456" s="2"/>
      <c r="J456" s="185" t="s">
        <v>11</v>
      </c>
      <c r="K456" s="6">
        <f t="shared" ref="K456:P456" si="1485">+K295/K134</f>
        <v>2.9016117708760794</v>
      </c>
      <c r="L456" s="6">
        <f t="shared" si="1485"/>
        <v>2.906889725655172</v>
      </c>
      <c r="M456" s="6">
        <f t="shared" si="1485"/>
        <v>3.2948347477841287</v>
      </c>
      <c r="N456" s="6">
        <f t="shared" si="1485"/>
        <v>3.0895286777418622</v>
      </c>
      <c r="O456" s="176">
        <f t="shared" si="1485"/>
        <v>2.6708650977792505</v>
      </c>
      <c r="P456" s="179">
        <f t="shared" si="1485"/>
        <v>2.3305545904479659</v>
      </c>
      <c r="Q456" s="203">
        <f t="shared" ref="Q456:Q458" si="1486">+P456/O456-1</f>
        <v>-0.12741583527159173</v>
      </c>
      <c r="R456" s="177">
        <f t="shared" ref="R456:R458" si="1487">+POWER(P456/K456,0.2)-1</f>
        <v>-4.2885280809606074E-2</v>
      </c>
    </row>
    <row r="457" spans="1:18" x14ac:dyDescent="0.25">
      <c r="A457" s="185" t="s">
        <v>0</v>
      </c>
      <c r="B457" s="6">
        <f t="shared" ref="B457:G457" si="1488">+B296/B135</f>
        <v>2.7758767269156133</v>
      </c>
      <c r="C457" s="6">
        <f t="shared" si="1488"/>
        <v>3.4379956887786229</v>
      </c>
      <c r="D457" s="6">
        <f t="shared" si="1488"/>
        <v>3.6318252730109202</v>
      </c>
      <c r="E457" s="6">
        <f t="shared" si="1488"/>
        <v>2.9900836362353109</v>
      </c>
      <c r="F457" s="176">
        <f t="shared" si="1488"/>
        <v>2.4009900990099009</v>
      </c>
      <c r="G457" s="179">
        <f t="shared" si="1488"/>
        <v>2.7682289483245297</v>
      </c>
      <c r="H457" s="177">
        <f t="shared" si="1484"/>
        <v>0.15295308775578365</v>
      </c>
      <c r="I457" s="2"/>
      <c r="J457" s="185" t="s">
        <v>0</v>
      </c>
      <c r="K457" s="6">
        <f t="shared" ref="K457:P457" si="1489">+K296/K135</f>
        <v>2.897757962879798</v>
      </c>
      <c r="L457" s="6">
        <f t="shared" si="1489"/>
        <v>2.9536606406032404</v>
      </c>
      <c r="M457" s="6">
        <f t="shared" si="1489"/>
        <v>3.3071928209425878</v>
      </c>
      <c r="N457" s="6">
        <f t="shared" si="1489"/>
        <v>3.0469327420546923</v>
      </c>
      <c r="O457" s="176">
        <f t="shared" si="1489"/>
        <v>2.627403376091058</v>
      </c>
      <c r="P457" s="179">
        <f t="shared" si="1489"/>
        <v>2.3613261474617131</v>
      </c>
      <c r="Q457" s="203">
        <f t="shared" si="1486"/>
        <v>-0.10127003377197585</v>
      </c>
      <c r="R457" s="177">
        <f t="shared" si="1487"/>
        <v>-4.0115953514102021E-2</v>
      </c>
    </row>
    <row r="458" spans="1:18" x14ac:dyDescent="0.25">
      <c r="A458" s="185" t="s">
        <v>1</v>
      </c>
      <c r="B458" s="6">
        <f t="shared" ref="B458:G458" si="1490">+B297/B136</f>
        <v>3.1604034906617318</v>
      </c>
      <c r="C458" s="6">
        <f t="shared" si="1490"/>
        <v>3.3685373940808057</v>
      </c>
      <c r="D458" s="6">
        <f t="shared" si="1490"/>
        <v>3.1617452622300575</v>
      </c>
      <c r="E458" s="6">
        <f t="shared" si="1490"/>
        <v>2.8803569644700477</v>
      </c>
      <c r="F458" s="176">
        <f t="shared" si="1490"/>
        <v>2.1889075812666197</v>
      </c>
      <c r="G458" s="179">
        <f t="shared" si="1490"/>
        <v>2.6466954910438543</v>
      </c>
      <c r="H458" s="177">
        <f t="shared" si="1484"/>
        <v>0.2091398986851396</v>
      </c>
      <c r="I458" s="2"/>
      <c r="J458" s="185" t="s">
        <v>1</v>
      </c>
      <c r="K458" s="6">
        <f t="shared" ref="K458:P458" si="1491">+K297/K136</f>
        <v>2.9052813755709486</v>
      </c>
      <c r="L458" s="6">
        <f t="shared" si="1491"/>
        <v>2.9623428981327402</v>
      </c>
      <c r="M458" s="6">
        <f t="shared" si="1491"/>
        <v>3.2924369334464898</v>
      </c>
      <c r="N458" s="6">
        <f t="shared" si="1491"/>
        <v>3.0257489815410401</v>
      </c>
      <c r="O458" s="176">
        <f t="shared" si="1491"/>
        <v>2.5680992131645164</v>
      </c>
      <c r="P458" s="179">
        <f t="shared" si="1491"/>
        <v>2.3989318350491051</v>
      </c>
      <c r="Q458" s="203">
        <f t="shared" si="1486"/>
        <v>-6.5872602292088356E-2</v>
      </c>
      <c r="R458" s="177">
        <f t="shared" si="1487"/>
        <v>-3.7577114532216016E-2</v>
      </c>
    </row>
    <row r="459" spans="1:18" x14ac:dyDescent="0.25">
      <c r="A459" s="185" t="s">
        <v>2</v>
      </c>
      <c r="B459" s="6">
        <f t="shared" ref="B459:G459" si="1492">+B298/B137</f>
        <v>2.9544631809365596</v>
      </c>
      <c r="C459" s="6">
        <f t="shared" si="1492"/>
        <v>3.6088828844042897</v>
      </c>
      <c r="D459" s="6">
        <f t="shared" si="1492"/>
        <v>3.3537824469920632</v>
      </c>
      <c r="E459" s="6">
        <f t="shared" si="1492"/>
        <v>2.9911378100279546</v>
      </c>
      <c r="F459" s="176">
        <f t="shared" si="1492"/>
        <v>1.8714139572121156</v>
      </c>
      <c r="G459" s="179">
        <f t="shared" si="1492"/>
        <v>3.8687266351275351</v>
      </c>
      <c r="H459" s="177">
        <f t="shared" ref="H459:H460" si="1493">+G459/F459-1</f>
        <v>1.0672746509226947</v>
      </c>
      <c r="I459" s="2"/>
      <c r="J459" s="185" t="s">
        <v>2</v>
      </c>
      <c r="K459" s="6">
        <f t="shared" ref="K459:P459" si="1494">+K298/K137</f>
        <v>2.9190349688781945</v>
      </c>
      <c r="L459" s="6">
        <f t="shared" si="1494"/>
        <v>3.0053210050316927</v>
      </c>
      <c r="M459" s="6">
        <f t="shared" si="1494"/>
        <v>3.2744416328100434</v>
      </c>
      <c r="N459" s="6">
        <f t="shared" si="1494"/>
        <v>2.9992418168033024</v>
      </c>
      <c r="O459" s="176">
        <f t="shared" si="1494"/>
        <v>2.457517260130313</v>
      </c>
      <c r="P459" s="179">
        <f t="shared" si="1494"/>
        <v>2.4297424164354289</v>
      </c>
      <c r="Q459" s="203">
        <f t="shared" ref="Q459:Q460" si="1495">+P459/O459-1</f>
        <v>-1.1301993335099292E-2</v>
      </c>
      <c r="R459" s="177">
        <f t="shared" ref="R459:R460" si="1496">+POWER(P459/K459,0.2)-1</f>
        <v>-3.6028514586662896E-2</v>
      </c>
    </row>
    <row r="460" spans="1:18" x14ac:dyDescent="0.25">
      <c r="A460" s="185" t="s">
        <v>3</v>
      </c>
      <c r="B460" s="6">
        <f t="shared" ref="B460:G460" si="1497">+B299/B138</f>
        <v>2.7912005191935991</v>
      </c>
      <c r="C460" s="6">
        <f t="shared" si="1497"/>
        <v>3.0322484323678704</v>
      </c>
      <c r="D460" s="6">
        <f t="shared" si="1497"/>
        <v>3.5568513119533534</v>
      </c>
      <c r="E460" s="6">
        <f t="shared" si="1497"/>
        <v>2.9961105594174113</v>
      </c>
      <c r="F460" s="176">
        <f t="shared" si="1497"/>
        <v>1.8318833764401599</v>
      </c>
      <c r="G460" s="179">
        <f t="shared" si="1497"/>
        <v>3.2921931341795907</v>
      </c>
      <c r="H460" s="177">
        <f t="shared" si="1493"/>
        <v>0.79716305989806169</v>
      </c>
      <c r="I460" s="2"/>
      <c r="J460" s="185" t="s">
        <v>3</v>
      </c>
      <c r="K460" s="6">
        <f t="shared" ref="K460:P460" si="1498">+K299/K138</f>
        <v>2.9037425071931304</v>
      </c>
      <c r="L460" s="6">
        <f t="shared" si="1498"/>
        <v>3.0260058614556216</v>
      </c>
      <c r="M460" s="6">
        <f t="shared" si="1498"/>
        <v>3.3215059503249913</v>
      </c>
      <c r="N460" s="6">
        <f t="shared" si="1498"/>
        <v>2.9619816579849974</v>
      </c>
      <c r="O460" s="176">
        <f t="shared" si="1498"/>
        <v>2.3654292181624661</v>
      </c>
      <c r="P460" s="179">
        <f t="shared" si="1498"/>
        <v>2.4925396294637774</v>
      </c>
      <c r="Q460" s="203">
        <f t="shared" si="1495"/>
        <v>5.3736721574807689E-2</v>
      </c>
      <c r="R460" s="177">
        <f t="shared" si="1496"/>
        <v>-3.0078036285262399E-2</v>
      </c>
    </row>
    <row r="461" spans="1:18" x14ac:dyDescent="0.25">
      <c r="A461" s="185" t="s">
        <v>4</v>
      </c>
      <c r="B461" s="6">
        <f t="shared" ref="B461:F461" si="1499">+B300/B139</f>
        <v>2.9476925807704659</v>
      </c>
      <c r="C461" s="6">
        <f t="shared" si="1499"/>
        <v>3.1191596992903814</v>
      </c>
      <c r="D461" s="6">
        <f t="shared" si="1499"/>
        <v>3.0497244048317107</v>
      </c>
      <c r="E461" s="6">
        <f t="shared" si="1499"/>
        <v>3.282984323149102</v>
      </c>
      <c r="F461" s="176">
        <f t="shared" si="1499"/>
        <v>2.644823190595345</v>
      </c>
      <c r="G461" s="179"/>
      <c r="H461" s="178"/>
      <c r="I461" s="2"/>
      <c r="J461" s="185" t="s">
        <v>4</v>
      </c>
      <c r="K461" s="6">
        <f t="shared" ref="K461:O461" si="1500">+K300/K139</f>
        <v>2.8856723278321197</v>
      </c>
      <c r="L461" s="6">
        <f t="shared" si="1500"/>
        <v>3.040512900381557</v>
      </c>
      <c r="M461" s="6">
        <f t="shared" si="1500"/>
        <v>3.3106765562521594</v>
      </c>
      <c r="N461" s="6">
        <f t="shared" si="1500"/>
        <v>2.9843818484247091</v>
      </c>
      <c r="O461" s="176">
        <f t="shared" si="1500"/>
        <v>2.3191912268677179</v>
      </c>
      <c r="P461" s="179"/>
      <c r="Q461" s="204"/>
      <c r="R461" s="178"/>
    </row>
    <row r="462" spans="1:18" x14ac:dyDescent="0.25">
      <c r="A462" s="185" t="s">
        <v>5</v>
      </c>
      <c r="B462" s="6">
        <f t="shared" ref="B462:F462" si="1501">+B301/B140</f>
        <v>2.8893867908108479</v>
      </c>
      <c r="C462" s="6">
        <f t="shared" si="1501"/>
        <v>3.1975928806384983</v>
      </c>
      <c r="D462" s="6">
        <f t="shared" si="1501"/>
        <v>3.4763042391243957</v>
      </c>
      <c r="E462" s="6">
        <f t="shared" si="1501"/>
        <v>2.7412059092440209</v>
      </c>
      <c r="F462" s="176">
        <f t="shared" si="1501"/>
        <v>2.2367211440245152</v>
      </c>
      <c r="G462" s="179"/>
      <c r="H462" s="178"/>
      <c r="I462" s="2"/>
      <c r="J462" s="185" t="s">
        <v>5</v>
      </c>
      <c r="K462" s="6">
        <f t="shared" ref="K462:O462" si="1502">+K301/K140</f>
        <v>2.893499026325804</v>
      </c>
      <c r="L462" s="6">
        <f t="shared" si="1502"/>
        <v>3.0753080976029694</v>
      </c>
      <c r="M462" s="6">
        <f t="shared" si="1502"/>
        <v>3.3430769758143684</v>
      </c>
      <c r="N462" s="6">
        <f t="shared" si="1502"/>
        <v>2.9097891352210956</v>
      </c>
      <c r="O462" s="176">
        <f t="shared" si="1502"/>
        <v>2.2714783895170667</v>
      </c>
      <c r="P462" s="179"/>
      <c r="Q462" s="204"/>
      <c r="R462" s="178"/>
    </row>
    <row r="463" spans="1:18" x14ac:dyDescent="0.25">
      <c r="A463" s="185" t="s">
        <v>6</v>
      </c>
      <c r="B463" s="6">
        <f t="shared" ref="B463:F463" si="1503">+B302/B141</f>
        <v>2.9692543666193614</v>
      </c>
      <c r="C463" s="6">
        <f t="shared" si="1503"/>
        <v>3.6257950381197088</v>
      </c>
      <c r="D463" s="6">
        <f t="shared" si="1503"/>
        <v>3.3444658531363731</v>
      </c>
      <c r="E463" s="6">
        <f t="shared" si="1503"/>
        <v>3.120990734141126</v>
      </c>
      <c r="F463" s="176">
        <f t="shared" si="1503"/>
        <v>2.3843796764768759</v>
      </c>
      <c r="G463" s="179"/>
      <c r="H463" s="178"/>
      <c r="I463" s="2"/>
      <c r="J463" s="185" t="s">
        <v>6</v>
      </c>
      <c r="K463" s="6">
        <f t="shared" ref="K463:O463" si="1504">+K302/K141</f>
        <v>2.8880734594976669</v>
      </c>
      <c r="L463" s="6">
        <f t="shared" si="1504"/>
        <v>3.1233493438467335</v>
      </c>
      <c r="M463" s="6">
        <f t="shared" si="1504"/>
        <v>3.3222363318117858</v>
      </c>
      <c r="N463" s="6">
        <f t="shared" si="1504"/>
        <v>2.895243369374116</v>
      </c>
      <c r="O463" s="176">
        <f t="shared" si="1504"/>
        <v>2.2400093197259472</v>
      </c>
      <c r="P463" s="179"/>
      <c r="Q463" s="204"/>
      <c r="R463" s="178"/>
    </row>
    <row r="464" spans="1:18" x14ac:dyDescent="0.25">
      <c r="A464" s="185" t="s">
        <v>7</v>
      </c>
      <c r="B464" s="6">
        <f t="shared" ref="B464:F464" si="1505">+B303/B142</f>
        <v>2.858812497965372</v>
      </c>
      <c r="C464" s="6">
        <f t="shared" si="1505"/>
        <v>3.4265659895777945</v>
      </c>
      <c r="D464" s="6">
        <f t="shared" si="1505"/>
        <v>2.9448928387896376</v>
      </c>
      <c r="E464" s="6">
        <f t="shared" si="1505"/>
        <v>2.2691412966521693</v>
      </c>
      <c r="F464" s="176">
        <f t="shared" si="1505"/>
        <v>2.6426048961513136</v>
      </c>
      <c r="G464" s="179"/>
      <c r="H464" s="178"/>
      <c r="I464" s="2"/>
      <c r="J464" s="185" t="s">
        <v>7</v>
      </c>
      <c r="K464" s="6">
        <f t="shared" ref="K464:O464" si="1506">+K303/K142</f>
        <v>2.8633721699307473</v>
      </c>
      <c r="L464" s="6">
        <f t="shared" si="1506"/>
        <v>3.1750742709145139</v>
      </c>
      <c r="M464" s="6">
        <f t="shared" si="1506"/>
        <v>3.2748272015096251</v>
      </c>
      <c r="N464" s="6">
        <f t="shared" si="1506"/>
        <v>2.8254763471289692</v>
      </c>
      <c r="O464" s="176">
        <f t="shared" si="1506"/>
        <v>2.2674153047469447</v>
      </c>
      <c r="P464" s="179"/>
      <c r="Q464" s="204"/>
      <c r="R464" s="178"/>
    </row>
    <row r="465" spans="1:18" x14ac:dyDescent="0.25">
      <c r="A465" s="185" t="s">
        <v>8</v>
      </c>
      <c r="B465" s="6">
        <f t="shared" ref="B465:F465" si="1507">+B304/B143</f>
        <v>3.3068598000082301</v>
      </c>
      <c r="C465" s="6">
        <f t="shared" si="1507"/>
        <v>3.432883880056349</v>
      </c>
      <c r="D465" s="6">
        <f t="shared" si="1507"/>
        <v>2.9429308669280516</v>
      </c>
      <c r="E465" s="6">
        <f t="shared" si="1507"/>
        <v>2.7843472848918625</v>
      </c>
      <c r="F465" s="176">
        <f t="shared" si="1507"/>
        <v>2.9610572687224668</v>
      </c>
      <c r="G465" s="179"/>
      <c r="H465" s="178"/>
      <c r="I465" s="2"/>
      <c r="J465" s="185" t="s">
        <v>8</v>
      </c>
      <c r="K465" s="6">
        <f t="shared" ref="K465:O465" si="1508">+K304/K143</f>
        <v>2.9045796775191932</v>
      </c>
      <c r="L465" s="6">
        <f t="shared" si="1508"/>
        <v>3.1844428453586531</v>
      </c>
      <c r="M465" s="6">
        <f t="shared" si="1508"/>
        <v>3.2329625425652666</v>
      </c>
      <c r="N465" s="6">
        <f t="shared" si="1508"/>
        <v>2.8132880957469539</v>
      </c>
      <c r="O465" s="176">
        <f t="shared" si="1508"/>
        <v>2.2815749022109406</v>
      </c>
      <c r="P465" s="179"/>
      <c r="Q465" s="204"/>
      <c r="R465" s="178"/>
    </row>
    <row r="466" spans="1:18" x14ac:dyDescent="0.25">
      <c r="A466" s="185" t="s">
        <v>9</v>
      </c>
      <c r="B466" s="6">
        <f t="shared" ref="B466:F466" si="1509">+B305/B144</f>
        <v>2.9940139136062127</v>
      </c>
      <c r="C466" s="6">
        <f t="shared" si="1509"/>
        <v>3.3344814389590507</v>
      </c>
      <c r="D466" s="6">
        <f t="shared" si="1509"/>
        <v>3.1109287472794089</v>
      </c>
      <c r="E466" s="6">
        <f t="shared" si="1509"/>
        <v>2.4677681214783687</v>
      </c>
      <c r="F466" s="176">
        <f t="shared" si="1509"/>
        <v>2.5383251966790015</v>
      </c>
      <c r="G466" s="179"/>
      <c r="H466" s="178"/>
      <c r="I466" s="2"/>
      <c r="J466" s="185" t="s">
        <v>9</v>
      </c>
      <c r="K466" s="6">
        <f t="shared" ref="K466:O466" si="1510">+K305/K144</f>
        <v>2.9157217619954579</v>
      </c>
      <c r="L466" s="6">
        <f t="shared" si="1510"/>
        <v>3.213532411513941</v>
      </c>
      <c r="M466" s="6">
        <f t="shared" si="1510"/>
        <v>3.2146855588192809</v>
      </c>
      <c r="N466" s="6">
        <f t="shared" si="1510"/>
        <v>2.7624660450191416</v>
      </c>
      <c r="O466" s="176">
        <f t="shared" si="1510"/>
        <v>2.286899528556392</v>
      </c>
      <c r="P466" s="179"/>
      <c r="Q466" s="204"/>
      <c r="R466" s="178"/>
    </row>
    <row r="467" spans="1:18" ht="25.5" x14ac:dyDescent="0.25">
      <c r="A467" s="186" t="s">
        <v>13</v>
      </c>
      <c r="B467" s="189">
        <f t="shared" ref="B467:F467" si="1511">+B306/B145</f>
        <v>2.9157217619954587</v>
      </c>
      <c r="C467" s="189">
        <f t="shared" si="1511"/>
        <v>3.213532411513941</v>
      </c>
      <c r="D467" s="189">
        <f t="shared" si="1511"/>
        <v>3.2146855588192809</v>
      </c>
      <c r="E467" s="189">
        <f t="shared" si="1511"/>
        <v>2.7624660450191416</v>
      </c>
      <c r="F467" s="190">
        <f t="shared" si="1511"/>
        <v>2.286899528556392</v>
      </c>
      <c r="G467" s="191"/>
      <c r="H467" s="192"/>
      <c r="I467" s="3"/>
      <c r="J467" s="186" t="s">
        <v>14</v>
      </c>
      <c r="K467" s="189">
        <f t="shared" ref="K467:P467" si="1512">+K306/K145</f>
        <v>2.8980664140010464</v>
      </c>
      <c r="L467" s="189">
        <f t="shared" si="1512"/>
        <v>3.0431763379360488</v>
      </c>
      <c r="M467" s="189">
        <f t="shared" si="1512"/>
        <v>3.286473611396262</v>
      </c>
      <c r="N467" s="189">
        <f t="shared" si="1512"/>
        <v>2.9511116555007124</v>
      </c>
      <c r="O467" s="190">
        <f t="shared" si="1512"/>
        <v>2.4137910032774719</v>
      </c>
      <c r="P467" s="191">
        <f t="shared" si="1512"/>
        <v>2.4015025986820069</v>
      </c>
      <c r="Q467" s="206">
        <f t="shared" ref="Q467" si="1513">+P467/O467-1</f>
        <v>-5.0909149047202451E-3</v>
      </c>
      <c r="R467" s="215">
        <f t="shared" ref="R467" si="1514">+POWER(P467/K467,0.2)-1</f>
        <v>-3.6892099564667546E-2</v>
      </c>
    </row>
    <row r="468" spans="1:18" ht="25.5" x14ac:dyDescent="0.25">
      <c r="A468" s="187" t="s">
        <v>15</v>
      </c>
      <c r="B468" s="193">
        <f>+B467/B$485</f>
        <v>0.84146908457248826</v>
      </c>
      <c r="C468" s="193">
        <f t="shared" ref="C468" si="1515">+C467/C$485</f>
        <v>0.85192929753741675</v>
      </c>
      <c r="D468" s="193">
        <f t="shared" ref="D468" si="1516">+D467/D$485</f>
        <v>0.8450017035287043</v>
      </c>
      <c r="E468" s="193">
        <f t="shared" ref="E468" si="1517">+E467/E$485</f>
        <v>0.81237191807591669</v>
      </c>
      <c r="F468" s="194">
        <f t="shared" ref="F468" si="1518">+F467/F$485</f>
        <v>0.83171434782729992</v>
      </c>
      <c r="G468" s="195"/>
      <c r="H468" s="196"/>
      <c r="I468" s="3"/>
      <c r="J468" s="187" t="s">
        <v>15</v>
      </c>
      <c r="K468" s="193">
        <f t="shared" ref="K468" si="1519">+K467/K$485</f>
        <v>0.85006823716055957</v>
      </c>
      <c r="L468" s="193">
        <f t="shared" ref="L468" si="1520">+L467/L$485</f>
        <v>0.84162476690794186</v>
      </c>
      <c r="M468" s="193">
        <f t="shared" ref="M468" si="1521">+M467/M$485</f>
        <v>0.85161353934255302</v>
      </c>
      <c r="N468" s="193">
        <f t="shared" ref="N468" si="1522">+N467/N$485</f>
        <v>0.82205765552063415</v>
      </c>
      <c r="O468" s="194">
        <f t="shared" ref="O468" si="1523">+O467/O$485</f>
        <v>0.80407540162032509</v>
      </c>
      <c r="P468" s="195">
        <f t="shared" ref="P468" si="1524">+P467/P$485</f>
        <v>0.86553725042227458</v>
      </c>
      <c r="Q468" s="205"/>
      <c r="R468" s="196"/>
    </row>
    <row r="469" spans="1:18" ht="26.25" thickBot="1" x14ac:dyDescent="0.3">
      <c r="A469" s="188" t="s">
        <v>12</v>
      </c>
      <c r="B469" s="197"/>
      <c r="C469" s="198">
        <f>+C467/B467-1</f>
        <v>0.10213959829783859</v>
      </c>
      <c r="D469" s="198">
        <f t="shared" ref="D469" si="1525">+D467/C467-1</f>
        <v>3.5884103773420328E-4</v>
      </c>
      <c r="E469" s="198">
        <f t="shared" ref="E469" si="1526">+E467/D467-1</f>
        <v>-0.14067301623311323</v>
      </c>
      <c r="F469" s="199">
        <f t="shared" ref="F469" si="1527">+F467/E467-1</f>
        <v>-0.17215289118945687</v>
      </c>
      <c r="G469" s="200"/>
      <c r="H469" s="201"/>
      <c r="I469" s="2"/>
      <c r="J469" s="188" t="s">
        <v>12</v>
      </c>
      <c r="K469" s="197"/>
      <c r="L469" s="198">
        <f>+L467/K467-1</f>
        <v>5.0071290027706716E-2</v>
      </c>
      <c r="M469" s="198">
        <f t="shared" ref="M469" si="1528">+M467/L467-1</f>
        <v>7.994846385576948E-2</v>
      </c>
      <c r="N469" s="198">
        <f t="shared" ref="N469" si="1529">+N467/M467-1</f>
        <v>-0.10204310015837026</v>
      </c>
      <c r="O469" s="199">
        <f t="shared" ref="O469" si="1530">+O467/N467-1</f>
        <v>-0.18207398260303165</v>
      </c>
      <c r="P469" s="214">
        <f t="shared" ref="P469" si="1531">+P467/O467-1</f>
        <v>-5.0909149047202451E-3</v>
      </c>
      <c r="Q469" s="200"/>
      <c r="R469" s="201"/>
    </row>
    <row r="470" spans="1:18" ht="15.75" thickBo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</row>
    <row r="471" spans="1:18" ht="15.75" thickBot="1" x14ac:dyDescent="0.3">
      <c r="A471" s="282" t="s">
        <v>98</v>
      </c>
      <c r="B471" s="283"/>
      <c r="C471" s="283"/>
      <c r="D471" s="283"/>
      <c r="E471" s="283"/>
      <c r="F471" s="283"/>
      <c r="G471" s="283"/>
      <c r="H471" s="284"/>
      <c r="I471" s="2"/>
      <c r="J471" s="282" t="s">
        <v>99</v>
      </c>
      <c r="K471" s="283"/>
      <c r="L471" s="283"/>
      <c r="M471" s="283"/>
      <c r="N471" s="283"/>
      <c r="O471" s="283"/>
      <c r="P471" s="283"/>
      <c r="Q471" s="283"/>
      <c r="R471" s="284"/>
    </row>
    <row r="472" spans="1:18" ht="38.25" x14ac:dyDescent="0.25">
      <c r="A472" s="180"/>
      <c r="B472" s="181">
        <v>2016</v>
      </c>
      <c r="C472" s="181">
        <f>+B472+1</f>
        <v>2017</v>
      </c>
      <c r="D472" s="181">
        <f t="shared" ref="D472" si="1532">+C472+1</f>
        <v>2018</v>
      </c>
      <c r="E472" s="181">
        <f t="shared" ref="E472" si="1533">+D472+1</f>
        <v>2019</v>
      </c>
      <c r="F472" s="182">
        <f t="shared" ref="F472" si="1534">+E472+1</f>
        <v>2020</v>
      </c>
      <c r="G472" s="183">
        <f t="shared" ref="G472" si="1535">+F472+1</f>
        <v>2021</v>
      </c>
      <c r="H472" s="184" t="s">
        <v>16</v>
      </c>
      <c r="I472" s="2"/>
      <c r="J472" s="180"/>
      <c r="K472" s="181">
        <v>2016</v>
      </c>
      <c r="L472" s="181">
        <f>+K472+1</f>
        <v>2017</v>
      </c>
      <c r="M472" s="181">
        <f t="shared" ref="M472" si="1536">+L472+1</f>
        <v>2018</v>
      </c>
      <c r="N472" s="181">
        <f t="shared" ref="N472" si="1537">+M472+1</f>
        <v>2019</v>
      </c>
      <c r="O472" s="182">
        <f t="shared" ref="O472" si="1538">+N472+1</f>
        <v>2020</v>
      </c>
      <c r="P472" s="183">
        <f t="shared" ref="P472" si="1539">+O472+1</f>
        <v>2021</v>
      </c>
      <c r="Q472" s="202" t="s">
        <v>16</v>
      </c>
      <c r="R472" s="184" t="s">
        <v>21</v>
      </c>
    </row>
    <row r="473" spans="1:18" x14ac:dyDescent="0.25">
      <c r="A473" s="185" t="s">
        <v>10</v>
      </c>
      <c r="B473" s="6">
        <f>+B312/B151</f>
        <v>3.0569093015356459</v>
      </c>
      <c r="C473" s="6">
        <f t="shared" ref="C473:G473" si="1540">+C312/C151</f>
        <v>3.2503121134211623</v>
      </c>
      <c r="D473" s="6">
        <f t="shared" si="1540"/>
        <v>3.8530159565141151</v>
      </c>
      <c r="E473" s="6">
        <f t="shared" si="1540"/>
        <v>3.3188884100154095</v>
      </c>
      <c r="F473" s="176">
        <f t="shared" si="1540"/>
        <v>2.7543138619263829</v>
      </c>
      <c r="G473" s="179">
        <f t="shared" si="1540"/>
        <v>2.8243302477889798</v>
      </c>
      <c r="H473" s="177">
        <f>+G473/F473-1</f>
        <v>2.5420627195197998E-2</v>
      </c>
      <c r="I473" s="2"/>
      <c r="J473" s="185" t="s">
        <v>10</v>
      </c>
      <c r="K473" s="6">
        <f>+K312/K151</f>
        <v>3.349832654635895</v>
      </c>
      <c r="L473" s="6">
        <f t="shared" ref="L473:P473" si="1541">+L312/L151</f>
        <v>3.4788410469416493</v>
      </c>
      <c r="M473" s="6">
        <f t="shared" si="1541"/>
        <v>3.8254850457777003</v>
      </c>
      <c r="N473" s="6">
        <f t="shared" si="1541"/>
        <v>3.7592523812133285</v>
      </c>
      <c r="O473" s="176">
        <f t="shared" si="1541"/>
        <v>3.3470233969728773</v>
      </c>
      <c r="P473" s="179">
        <f t="shared" si="1541"/>
        <v>2.754855147085522</v>
      </c>
      <c r="Q473" s="203">
        <f>+P473/O473-1</f>
        <v>-0.17692384535552563</v>
      </c>
      <c r="R473" s="177">
        <f>+POWER(P473/K473,0.2)-1</f>
        <v>-3.835421746322587E-2</v>
      </c>
    </row>
    <row r="474" spans="1:18" x14ac:dyDescent="0.25">
      <c r="A474" s="185" t="s">
        <v>11</v>
      </c>
      <c r="B474" s="6">
        <f t="shared" ref="B474:G474" si="1542">+B313/B152</f>
        <v>3.2250881003350749</v>
      </c>
      <c r="C474" s="6">
        <f t="shared" si="1542"/>
        <v>3.6124982402093528</v>
      </c>
      <c r="D474" s="6">
        <f t="shared" si="1542"/>
        <v>3.8384550847520544</v>
      </c>
      <c r="E474" s="6">
        <f t="shared" si="1542"/>
        <v>3.4574206728904295</v>
      </c>
      <c r="F474" s="176">
        <f t="shared" si="1542"/>
        <v>2.8110514556307731</v>
      </c>
      <c r="G474" s="179">
        <f t="shared" si="1542"/>
        <v>2.9187492442258858</v>
      </c>
      <c r="H474" s="177">
        <f t="shared" ref="H474:H476" si="1543">+G474/F474-1</f>
        <v>3.8312279335685817E-2</v>
      </c>
      <c r="I474" s="2"/>
      <c r="J474" s="185" t="s">
        <v>11</v>
      </c>
      <c r="K474" s="6">
        <f t="shared" ref="K474:P474" si="1544">+K313/K152</f>
        <v>3.3414272313098046</v>
      </c>
      <c r="L474" s="6">
        <f t="shared" si="1544"/>
        <v>3.5063194909069586</v>
      </c>
      <c r="M474" s="6">
        <f t="shared" si="1544"/>
        <v>3.8396819235109163</v>
      </c>
      <c r="N474" s="6">
        <f t="shared" si="1544"/>
        <v>3.7304434877259922</v>
      </c>
      <c r="O474" s="176">
        <f t="shared" si="1544"/>
        <v>3.2949747434914509</v>
      </c>
      <c r="P474" s="179">
        <f t="shared" si="1544"/>
        <v>2.7634525966345689</v>
      </c>
      <c r="Q474" s="203">
        <f t="shared" ref="Q474:Q476" si="1545">+P474/O474-1</f>
        <v>-0.16131296542008267</v>
      </c>
      <c r="R474" s="177">
        <f t="shared" ref="R474:R476" si="1546">+POWER(P474/K474,0.2)-1</f>
        <v>-3.7271114855240928E-2</v>
      </c>
    </row>
    <row r="475" spans="1:18" x14ac:dyDescent="0.25">
      <c r="A475" s="185" t="s">
        <v>0</v>
      </c>
      <c r="B475" s="6">
        <f t="shared" ref="B475:G475" si="1547">+B314/B153</f>
        <v>3.3418130564100341</v>
      </c>
      <c r="C475" s="6">
        <f t="shared" si="1547"/>
        <v>3.8710098610990213</v>
      </c>
      <c r="D475" s="6">
        <f t="shared" si="1547"/>
        <v>3.9976500242874589</v>
      </c>
      <c r="E475" s="6">
        <f t="shared" si="1547"/>
        <v>3.5008802654905256</v>
      </c>
      <c r="F475" s="176">
        <f t="shared" si="1547"/>
        <v>3.1034724863236112</v>
      </c>
      <c r="G475" s="179">
        <f t="shared" si="1547"/>
        <v>2.9276743361636761</v>
      </c>
      <c r="H475" s="177">
        <f t="shared" si="1543"/>
        <v>-5.6645628706116335E-2</v>
      </c>
      <c r="I475" s="2"/>
      <c r="J475" s="185" t="s">
        <v>0</v>
      </c>
      <c r="K475" s="6">
        <f t="shared" ref="K475:P475" si="1548">+K314/K153</f>
        <v>3.3579147895088206</v>
      </c>
      <c r="L475" s="6">
        <f t="shared" si="1548"/>
        <v>3.5490770058991079</v>
      </c>
      <c r="M475" s="6">
        <f t="shared" si="1548"/>
        <v>3.8495600261040628</v>
      </c>
      <c r="N475" s="6">
        <f t="shared" si="1548"/>
        <v>3.6914079869698391</v>
      </c>
      <c r="O475" s="176">
        <f t="shared" si="1548"/>
        <v>3.2646843817390989</v>
      </c>
      <c r="P475" s="179">
        <f t="shared" si="1548"/>
        <v>2.7562705419464359</v>
      </c>
      <c r="Q475" s="203">
        <f t="shared" si="1545"/>
        <v>-0.15573139095358146</v>
      </c>
      <c r="R475" s="177">
        <f t="shared" si="1546"/>
        <v>-3.8718831752967642E-2</v>
      </c>
    </row>
    <row r="476" spans="1:18" x14ac:dyDescent="0.25">
      <c r="A476" s="185" t="s">
        <v>1</v>
      </c>
      <c r="B476" s="6">
        <f t="shared" ref="B476:G476" si="1549">+B315/B154</f>
        <v>3.5894914710447834</v>
      </c>
      <c r="C476" s="6">
        <f t="shared" si="1549"/>
        <v>3.792632301506881</v>
      </c>
      <c r="D476" s="6">
        <f t="shared" si="1549"/>
        <v>3.8669309874860613</v>
      </c>
      <c r="E476" s="6">
        <f t="shared" si="1549"/>
        <v>3.5235979203160945</v>
      </c>
      <c r="F476" s="176">
        <f t="shared" si="1549"/>
        <v>2.8748514908174805</v>
      </c>
      <c r="G476" s="179">
        <f t="shared" si="1549"/>
        <v>3.0414281681929021</v>
      </c>
      <c r="H476" s="177">
        <f t="shared" si="1543"/>
        <v>5.7942706921551013E-2</v>
      </c>
      <c r="I476" s="2"/>
      <c r="J476" s="185" t="s">
        <v>1</v>
      </c>
      <c r="K476" s="6">
        <f t="shared" ref="K476:P476" si="1550">+K315/K154</f>
        <v>3.3962471088372461</v>
      </c>
      <c r="L476" s="6">
        <f t="shared" si="1550"/>
        <v>3.5633743732326999</v>
      </c>
      <c r="M476" s="6">
        <f t="shared" si="1550"/>
        <v>3.8554145273528104</v>
      </c>
      <c r="N476" s="6">
        <f t="shared" si="1550"/>
        <v>3.664141906803879</v>
      </c>
      <c r="O476" s="176">
        <f t="shared" si="1550"/>
        <v>3.2070325487853335</v>
      </c>
      <c r="P476" s="179">
        <f t="shared" si="1550"/>
        <v>2.7699915560300137</v>
      </c>
      <c r="Q476" s="203">
        <f t="shared" si="1545"/>
        <v>-0.13627582074926226</v>
      </c>
      <c r="R476" s="177">
        <f t="shared" si="1546"/>
        <v>-3.9945621380748642E-2</v>
      </c>
    </row>
    <row r="477" spans="1:18" x14ac:dyDescent="0.25">
      <c r="A477" s="185" t="s">
        <v>2</v>
      </c>
      <c r="B477" s="6">
        <f t="shared" ref="B477:G477" si="1551">+B316/B155</f>
        <v>3.5796584646445302</v>
      </c>
      <c r="C477" s="6">
        <f t="shared" si="1551"/>
        <v>3.9548708688851875</v>
      </c>
      <c r="D477" s="6">
        <f t="shared" si="1551"/>
        <v>4.0441763561055941</v>
      </c>
      <c r="E477" s="6">
        <f t="shared" si="1551"/>
        <v>3.6497138537954865</v>
      </c>
      <c r="F477" s="176">
        <f t="shared" si="1551"/>
        <v>2.5480760483944325</v>
      </c>
      <c r="G477" s="179">
        <f t="shared" si="1551"/>
        <v>2.9982562179596441</v>
      </c>
      <c r="H477" s="177">
        <f t="shared" ref="H477:H478" si="1552">+G477/F477-1</f>
        <v>0.17667454228804291</v>
      </c>
      <c r="I477" s="2"/>
      <c r="J477" s="185" t="s">
        <v>2</v>
      </c>
      <c r="K477" s="6">
        <f t="shared" ref="K477:P477" si="1553">+K316/K155</f>
        <v>3.4222322713294311</v>
      </c>
      <c r="L477" s="6">
        <f t="shared" si="1553"/>
        <v>3.5919790726173324</v>
      </c>
      <c r="M477" s="6">
        <f t="shared" si="1553"/>
        <v>3.8630222536794547</v>
      </c>
      <c r="N477" s="6">
        <f t="shared" si="1553"/>
        <v>3.633267162534997</v>
      </c>
      <c r="O477" s="176">
        <f t="shared" si="1553"/>
        <v>3.106391360010504</v>
      </c>
      <c r="P477" s="179">
        <f t="shared" si="1553"/>
        <v>2.777384289816883</v>
      </c>
      <c r="Q477" s="203">
        <f t="shared" ref="Q477:Q478" si="1554">+P477/O477-1</f>
        <v>-0.10591294916314353</v>
      </c>
      <c r="R477" s="177">
        <f t="shared" ref="R477:R478" si="1555">+POWER(P477/K477,0.2)-1</f>
        <v>-4.089689174240263E-2</v>
      </c>
    </row>
    <row r="478" spans="1:18" x14ac:dyDescent="0.25">
      <c r="A478" s="185" t="s">
        <v>3</v>
      </c>
      <c r="B478" s="6">
        <f t="shared" ref="B478:G478" si="1556">+B317/B156</f>
        <v>3.523461302543065</v>
      </c>
      <c r="C478" s="6">
        <f t="shared" si="1556"/>
        <v>3.6259470289900442</v>
      </c>
      <c r="D478" s="6">
        <f t="shared" si="1556"/>
        <v>3.9428594935927759</v>
      </c>
      <c r="E478" s="6">
        <f t="shared" si="1556"/>
        <v>3.6968343102293999</v>
      </c>
      <c r="F478" s="176">
        <f t="shared" si="1556"/>
        <v>2.5830047158790181</v>
      </c>
      <c r="G478" s="179">
        <f t="shared" si="1556"/>
        <v>3.2357016907849858</v>
      </c>
      <c r="H478" s="177">
        <f t="shared" si="1552"/>
        <v>0.25268903726482339</v>
      </c>
      <c r="I478" s="2"/>
      <c r="J478" s="185" t="s">
        <v>3</v>
      </c>
      <c r="K478" s="6">
        <f t="shared" ref="K478:P478" si="1557">+K317/K156</f>
        <v>3.4269102670434433</v>
      </c>
      <c r="L478" s="6">
        <f t="shared" si="1557"/>
        <v>3.6001133656089803</v>
      </c>
      <c r="M478" s="6">
        <f t="shared" si="1557"/>
        <v>3.8911955171411194</v>
      </c>
      <c r="N478" s="6">
        <f t="shared" si="1557"/>
        <v>3.6158675799086764</v>
      </c>
      <c r="O478" s="176">
        <f t="shared" si="1557"/>
        <v>3.0217376014898187</v>
      </c>
      <c r="P478" s="179">
        <f t="shared" si="1557"/>
        <v>2.8004214001653103</v>
      </c>
      <c r="Q478" s="203">
        <f t="shared" si="1554"/>
        <v>-7.3241369871226425E-2</v>
      </c>
      <c r="R478" s="177">
        <f t="shared" si="1555"/>
        <v>-3.9573507835185762E-2</v>
      </c>
    </row>
    <row r="479" spans="1:18" x14ac:dyDescent="0.25">
      <c r="A479" s="185" t="s">
        <v>4</v>
      </c>
      <c r="B479" s="6">
        <f t="shared" ref="B479:F479" si="1558">+B318/B157</f>
        <v>3.5341814829745917</v>
      </c>
      <c r="C479" s="6">
        <f t="shared" si="1558"/>
        <v>3.7790540871867799</v>
      </c>
      <c r="D479" s="6">
        <f t="shared" si="1558"/>
        <v>3.6712020713629938</v>
      </c>
      <c r="E479" s="6">
        <f t="shared" si="1558"/>
        <v>3.5201720298650838</v>
      </c>
      <c r="F479" s="176">
        <f t="shared" si="1558"/>
        <v>2.727207878415598</v>
      </c>
      <c r="G479" s="179"/>
      <c r="H479" s="178"/>
      <c r="I479" s="2"/>
      <c r="J479" s="185" t="s">
        <v>4</v>
      </c>
      <c r="K479" s="6">
        <f t="shared" ref="K479:O479" si="1559">+K318/K157</f>
        <v>3.4184294088240574</v>
      </c>
      <c r="L479" s="6">
        <f t="shared" si="1559"/>
        <v>3.6191343929645554</v>
      </c>
      <c r="M479" s="6">
        <f t="shared" si="1559"/>
        <v>3.8785250428113369</v>
      </c>
      <c r="N479" s="6">
        <f t="shared" si="1559"/>
        <v>3.6020791396179139</v>
      </c>
      <c r="O479" s="176">
        <f t="shared" si="1559"/>
        <v>2.9523343450476549</v>
      </c>
      <c r="P479" s="179"/>
      <c r="Q479" s="204"/>
      <c r="R479" s="178"/>
    </row>
    <row r="480" spans="1:18" x14ac:dyDescent="0.25">
      <c r="A480" s="185" t="s">
        <v>5</v>
      </c>
      <c r="B480" s="6">
        <f t="shared" ref="B480:F480" si="1560">+B319/B158</f>
        <v>3.4757646077295803</v>
      </c>
      <c r="C480" s="6">
        <f t="shared" si="1560"/>
        <v>3.7402052238805967</v>
      </c>
      <c r="D480" s="6">
        <f t="shared" si="1560"/>
        <v>3.9436002779204302</v>
      </c>
      <c r="E480" s="6">
        <f t="shared" si="1560"/>
        <v>3.4358701683003519</v>
      </c>
      <c r="F480" s="176">
        <f t="shared" si="1560"/>
        <v>2.6084723485997374</v>
      </c>
      <c r="G480" s="179"/>
      <c r="H480" s="178"/>
      <c r="I480" s="2"/>
      <c r="J480" s="185" t="s">
        <v>5</v>
      </c>
      <c r="K480" s="6">
        <f t="shared" ref="K480:O480" si="1561">+K319/K158</f>
        <v>3.4240655058827376</v>
      </c>
      <c r="L480" s="6">
        <f t="shared" si="1561"/>
        <v>3.6483881629848831</v>
      </c>
      <c r="M480" s="6">
        <f t="shared" si="1561"/>
        <v>3.9008583839555735</v>
      </c>
      <c r="N480" s="6">
        <f t="shared" si="1561"/>
        <v>3.5518797923531302</v>
      </c>
      <c r="O480" s="176">
        <f t="shared" si="1561"/>
        <v>2.8739096572242331</v>
      </c>
      <c r="P480" s="179"/>
      <c r="Q480" s="204"/>
      <c r="R480" s="178"/>
    </row>
    <row r="481" spans="1:18" x14ac:dyDescent="0.25">
      <c r="A481" s="185" t="s">
        <v>6</v>
      </c>
      <c r="B481" s="6">
        <f t="shared" ref="B481:F481" si="1562">+B320/B159</f>
        <v>3.69212537928883</v>
      </c>
      <c r="C481" s="6">
        <f t="shared" si="1562"/>
        <v>3.8999787845474354</v>
      </c>
      <c r="D481" s="6">
        <f t="shared" si="1562"/>
        <v>3.7714666739242846</v>
      </c>
      <c r="E481" s="6">
        <f t="shared" si="1562"/>
        <v>3.4379294695192497</v>
      </c>
      <c r="F481" s="176">
        <f t="shared" si="1562"/>
        <v>2.7785895044443794</v>
      </c>
      <c r="G481" s="179"/>
      <c r="H481" s="178"/>
      <c r="I481" s="2"/>
      <c r="J481" s="185" t="s">
        <v>6</v>
      </c>
      <c r="K481" s="6">
        <f t="shared" ref="K481:O481" si="1563">+K320/K159</f>
        <v>3.4324093026670712</v>
      </c>
      <c r="L481" s="6">
        <f t="shared" si="1563"/>
        <v>3.6637293465753702</v>
      </c>
      <c r="M481" s="6">
        <f t="shared" si="1563"/>
        <v>3.8909111600390078</v>
      </c>
      <c r="N481" s="6">
        <f t="shared" si="1563"/>
        <v>3.5277565247370144</v>
      </c>
      <c r="O481" s="176">
        <f t="shared" si="1563"/>
        <v>2.8295376370034466</v>
      </c>
      <c r="P481" s="179"/>
      <c r="Q481" s="204"/>
      <c r="R481" s="178"/>
    </row>
    <row r="482" spans="1:18" x14ac:dyDescent="0.25">
      <c r="A482" s="185" t="s">
        <v>7</v>
      </c>
      <c r="B482" s="6">
        <f t="shared" ref="B482:F482" si="1564">+B321/B160</f>
        <v>3.4573090257408485</v>
      </c>
      <c r="C482" s="6">
        <f t="shared" si="1564"/>
        <v>3.9031209686795818</v>
      </c>
      <c r="D482" s="6">
        <f t="shared" si="1564"/>
        <v>3.6205722250674492</v>
      </c>
      <c r="E482" s="6">
        <f t="shared" si="1564"/>
        <v>3.1818701254178214</v>
      </c>
      <c r="F482" s="176">
        <f t="shared" si="1564"/>
        <v>2.6839070002927006</v>
      </c>
      <c r="G482" s="179"/>
      <c r="H482" s="178"/>
      <c r="I482" s="2"/>
      <c r="J482" s="185" t="s">
        <v>7</v>
      </c>
      <c r="K482" s="6">
        <f t="shared" ref="K482:O482" si="1565">+K321/K160</f>
        <v>3.4263727664937695</v>
      </c>
      <c r="L482" s="6">
        <f t="shared" si="1565"/>
        <v>3.7056319778554672</v>
      </c>
      <c r="M482" s="6">
        <f t="shared" si="1565"/>
        <v>3.8629022742111845</v>
      </c>
      <c r="N482" s="6">
        <f t="shared" si="1565"/>
        <v>3.4847414281382489</v>
      </c>
      <c r="O482" s="176">
        <f t="shared" si="1565"/>
        <v>2.7859366190172854</v>
      </c>
      <c r="P482" s="179"/>
      <c r="Q482" s="204"/>
      <c r="R482" s="178"/>
    </row>
    <row r="483" spans="1:18" x14ac:dyDescent="0.25">
      <c r="A483" s="185" t="s">
        <v>8</v>
      </c>
      <c r="B483" s="6">
        <f t="shared" ref="B483:F483" si="1566">+B322/B161</f>
        <v>3.7229398549984687</v>
      </c>
      <c r="C483" s="6">
        <f t="shared" si="1566"/>
        <v>3.9135745411329723</v>
      </c>
      <c r="D483" s="6">
        <f t="shared" si="1566"/>
        <v>3.7501527930570839</v>
      </c>
      <c r="E483" s="6">
        <f t="shared" si="1566"/>
        <v>3.2570846825912656</v>
      </c>
      <c r="F483" s="176">
        <f t="shared" si="1566"/>
        <v>2.8228651427564819</v>
      </c>
      <c r="G483" s="179"/>
      <c r="H483" s="178"/>
      <c r="I483" s="2"/>
      <c r="J483" s="185" t="s">
        <v>8</v>
      </c>
      <c r="K483" s="6">
        <f t="shared" ref="K483:O483" si="1567">+K322/K161</f>
        <v>3.4534472340288134</v>
      </c>
      <c r="L483" s="6">
        <f t="shared" si="1567"/>
        <v>3.7200302742440314</v>
      </c>
      <c r="M483" s="6">
        <f t="shared" si="1567"/>
        <v>3.8492893341497409</v>
      </c>
      <c r="N483" s="6">
        <f t="shared" si="1567"/>
        <v>3.4453582959502969</v>
      </c>
      <c r="O483" s="176">
        <f t="shared" si="1567"/>
        <v>2.7573123398674699</v>
      </c>
      <c r="P483" s="179"/>
      <c r="Q483" s="204"/>
      <c r="R483" s="178"/>
    </row>
    <row r="484" spans="1:18" x14ac:dyDescent="0.25">
      <c r="A484" s="185" t="s">
        <v>9</v>
      </c>
      <c r="B484" s="6">
        <f t="shared" ref="B484:F484" si="1568">+B323/B162</f>
        <v>3.3809875418283508</v>
      </c>
      <c r="C484" s="6">
        <f t="shared" si="1568"/>
        <v>3.9661902871509858</v>
      </c>
      <c r="D484" s="6">
        <f t="shared" si="1568"/>
        <v>3.4420710607500205</v>
      </c>
      <c r="E484" s="6">
        <f t="shared" si="1568"/>
        <v>2.935253788342171</v>
      </c>
      <c r="F484" s="176">
        <f t="shared" si="1568"/>
        <v>2.8250248302015506</v>
      </c>
      <c r="G484" s="179"/>
      <c r="H484" s="178"/>
      <c r="I484" s="2"/>
      <c r="J484" s="185" t="s">
        <v>9</v>
      </c>
      <c r="K484" s="6">
        <f t="shared" ref="K484:O484" si="1569">+K323/K162</f>
        <v>3.4650372966189278</v>
      </c>
      <c r="L484" s="6">
        <f t="shared" si="1569"/>
        <v>3.7720646781405032</v>
      </c>
      <c r="M484" s="6">
        <f t="shared" si="1569"/>
        <v>3.8043539384534264</v>
      </c>
      <c r="N484" s="6">
        <f t="shared" si="1569"/>
        <v>3.4004942607592539</v>
      </c>
      <c r="O484" s="176">
        <f t="shared" si="1569"/>
        <v>2.7496213508045093</v>
      </c>
      <c r="P484" s="179"/>
      <c r="Q484" s="204"/>
      <c r="R484" s="178"/>
    </row>
    <row r="485" spans="1:18" ht="25.5" x14ac:dyDescent="0.25">
      <c r="A485" s="186" t="s">
        <v>13</v>
      </c>
      <c r="B485" s="189">
        <f t="shared" ref="B485:F485" si="1570">+B324/B163</f>
        <v>3.4650372966189278</v>
      </c>
      <c r="C485" s="189">
        <f t="shared" si="1570"/>
        <v>3.7720646781405032</v>
      </c>
      <c r="D485" s="189">
        <f t="shared" si="1570"/>
        <v>3.8043539384534264</v>
      </c>
      <c r="E485" s="189">
        <f t="shared" si="1570"/>
        <v>3.4004942607592539</v>
      </c>
      <c r="F485" s="190">
        <f t="shared" si="1570"/>
        <v>2.7496213508045093</v>
      </c>
      <c r="G485" s="191"/>
      <c r="H485" s="192"/>
      <c r="I485" s="3"/>
      <c r="J485" s="186" t="s">
        <v>14</v>
      </c>
      <c r="K485" s="189">
        <f t="shared" ref="K485:P485" si="1571">+K324/K163</f>
        <v>3.40921621031426</v>
      </c>
      <c r="L485" s="189">
        <f t="shared" si="1571"/>
        <v>3.6158350580822627</v>
      </c>
      <c r="M485" s="189">
        <f t="shared" si="1571"/>
        <v>3.8591138580692657</v>
      </c>
      <c r="N485" s="189">
        <f t="shared" si="1571"/>
        <v>3.5899083667454974</v>
      </c>
      <c r="O485" s="190">
        <f t="shared" si="1571"/>
        <v>3.0019460841773586</v>
      </c>
      <c r="P485" s="191">
        <f t="shared" si="1571"/>
        <v>2.7745802939276989</v>
      </c>
      <c r="Q485" s="206">
        <f t="shared" ref="Q485" si="1572">+P485/O485-1</f>
        <v>-7.5739464958434199E-2</v>
      </c>
      <c r="R485" s="215">
        <f t="shared" ref="R485" si="1573">+POWER(P485/K485,0.2)-1</f>
        <v>-4.0359539362742947E-2</v>
      </c>
    </row>
    <row r="486" spans="1:18" ht="26.25" thickBot="1" x14ac:dyDescent="0.3">
      <c r="A486" s="207" t="s">
        <v>12</v>
      </c>
      <c r="B486" s="208"/>
      <c r="C486" s="208">
        <f>+C485/B485-1</f>
        <v>8.8607237163410346E-2</v>
      </c>
      <c r="D486" s="208">
        <f t="shared" ref="D486" si="1574">+D485/C485-1</f>
        <v>8.560102508327283E-3</v>
      </c>
      <c r="E486" s="208">
        <f t="shared" ref="E486" si="1575">+E485/D485-1</f>
        <v>-0.10615723043328418</v>
      </c>
      <c r="F486" s="209">
        <f t="shared" ref="F486" si="1576">+F485/E485-1</f>
        <v>-0.19140538405420493</v>
      </c>
      <c r="G486" s="210"/>
      <c r="H486" s="212"/>
      <c r="I486" s="3"/>
      <c r="J486" s="207" t="s">
        <v>12</v>
      </c>
      <c r="K486" s="208"/>
      <c r="L486" s="208">
        <f>+L485/K485-1</f>
        <v>6.0605967771388825E-2</v>
      </c>
      <c r="M486" s="208">
        <f t="shared" ref="M486" si="1577">+M485/L485-1</f>
        <v>6.7281498209719626E-2</v>
      </c>
      <c r="N486" s="208">
        <f t="shared" ref="N486" si="1578">+N485/M485-1</f>
        <v>-6.9758369725440805E-2</v>
      </c>
      <c r="O486" s="209">
        <f t="shared" ref="O486" si="1579">+O485/N485-1</f>
        <v>-0.16378197505391134</v>
      </c>
      <c r="P486" s="213">
        <f t="shared" ref="P486" si="1580">+P485/O485-1</f>
        <v>-7.5739464958434199E-2</v>
      </c>
      <c r="Q486" s="211"/>
      <c r="R486" s="212"/>
    </row>
  </sheetData>
  <mergeCells count="57">
    <mergeCell ref="A1:R1"/>
    <mergeCell ref="A2:R2"/>
    <mergeCell ref="A3:R3"/>
    <mergeCell ref="A5:H5"/>
    <mergeCell ref="J5:R5"/>
    <mergeCell ref="A23:H23"/>
    <mergeCell ref="J23:R23"/>
    <mergeCell ref="A41:H41"/>
    <mergeCell ref="J41:R41"/>
    <mergeCell ref="A59:H59"/>
    <mergeCell ref="J59:R59"/>
    <mergeCell ref="A77:H77"/>
    <mergeCell ref="J77:R77"/>
    <mergeCell ref="A95:H95"/>
    <mergeCell ref="J95:R95"/>
    <mergeCell ref="A113:H113"/>
    <mergeCell ref="J113:R113"/>
    <mergeCell ref="A238:H238"/>
    <mergeCell ref="J238:R238"/>
    <mergeCell ref="A131:H131"/>
    <mergeCell ref="J131:R131"/>
    <mergeCell ref="A166:H166"/>
    <mergeCell ref="J166:R166"/>
    <mergeCell ref="A184:H184"/>
    <mergeCell ref="J184:R184"/>
    <mergeCell ref="A310:H310"/>
    <mergeCell ref="J310:R310"/>
    <mergeCell ref="A149:H149"/>
    <mergeCell ref="J149:R149"/>
    <mergeCell ref="A327:H327"/>
    <mergeCell ref="J327:R327"/>
    <mergeCell ref="A256:H256"/>
    <mergeCell ref="J256:R256"/>
    <mergeCell ref="A274:H274"/>
    <mergeCell ref="J274:R274"/>
    <mergeCell ref="A292:H292"/>
    <mergeCell ref="J292:R292"/>
    <mergeCell ref="A202:H202"/>
    <mergeCell ref="J202:R202"/>
    <mergeCell ref="A220:H220"/>
    <mergeCell ref="J220:R220"/>
    <mergeCell ref="A345:H345"/>
    <mergeCell ref="J345:R345"/>
    <mergeCell ref="A363:H363"/>
    <mergeCell ref="J363:R363"/>
    <mergeCell ref="A381:H381"/>
    <mergeCell ref="J381:R381"/>
    <mergeCell ref="A453:H453"/>
    <mergeCell ref="J453:R453"/>
    <mergeCell ref="A471:H471"/>
    <mergeCell ref="J471:R471"/>
    <mergeCell ref="A399:H399"/>
    <mergeCell ref="J399:R399"/>
    <mergeCell ref="A417:H417"/>
    <mergeCell ref="J417:R417"/>
    <mergeCell ref="A435:H435"/>
    <mergeCell ref="J435:R435"/>
  </mergeCells>
  <hyperlinks>
    <hyperlink ref="T1" location="INDICE!A1" display="VOLVER INDICE" xr:uid="{84A8B9CC-BA52-41F5-9A3D-02C258E12315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76361-46CD-4F99-BD23-25DCA375A4A1}">
  <dimension ref="A1:T594"/>
  <sheetViews>
    <sheetView workbookViewId="0">
      <selection activeCell="T1" sqref="T1"/>
    </sheetView>
  </sheetViews>
  <sheetFormatPr baseColWidth="10" defaultRowHeight="15" x14ac:dyDescent="0.25"/>
  <cols>
    <col min="1" max="1" width="11.85546875" style="1" customWidth="1"/>
    <col min="2" max="8" width="8.5703125" style="1" customWidth="1"/>
    <col min="9" max="9" width="5" style="1" customWidth="1"/>
    <col min="10" max="10" width="10.5703125" style="1" customWidth="1"/>
    <col min="11" max="17" width="8.5703125" style="1" customWidth="1"/>
    <col min="18" max="18" width="9.5703125" style="1" customWidth="1"/>
    <col min="19" max="19" width="11.42578125" style="1"/>
    <col min="20" max="20" width="14.42578125" style="1" bestFit="1" customWidth="1"/>
    <col min="21" max="16384" width="11.42578125" style="1"/>
  </cols>
  <sheetData>
    <row r="1" spans="1:20" ht="15.75" x14ac:dyDescent="0.25">
      <c r="A1" s="272" t="s">
        <v>205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T1" s="247" t="s">
        <v>218</v>
      </c>
    </row>
    <row r="2" spans="1:20" ht="15.75" x14ac:dyDescent="0.25">
      <c r="A2" s="272" t="s">
        <v>101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</row>
    <row r="3" spans="1:20" ht="15.75" x14ac:dyDescent="0.25">
      <c r="A3" s="274" t="s">
        <v>19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</row>
    <row r="4" spans="1:20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</row>
    <row r="5" spans="1:20" ht="15.75" thickBot="1" x14ac:dyDescent="0.3">
      <c r="A5" s="266" t="s">
        <v>102</v>
      </c>
      <c r="B5" s="267"/>
      <c r="C5" s="267"/>
      <c r="D5" s="267"/>
      <c r="E5" s="267"/>
      <c r="F5" s="267"/>
      <c r="G5" s="267"/>
      <c r="H5" s="268"/>
      <c r="I5" s="2"/>
      <c r="J5" s="266" t="s">
        <v>103</v>
      </c>
      <c r="K5" s="267"/>
      <c r="L5" s="267"/>
      <c r="M5" s="267"/>
      <c r="N5" s="267"/>
      <c r="O5" s="267"/>
      <c r="P5" s="267"/>
      <c r="Q5" s="267"/>
      <c r="R5" s="268"/>
    </row>
    <row r="6" spans="1:20" ht="38.25" x14ac:dyDescent="0.25">
      <c r="A6" s="74"/>
      <c r="B6" s="75">
        <v>2016</v>
      </c>
      <c r="C6" s="75">
        <f>+B6+1</f>
        <v>2017</v>
      </c>
      <c r="D6" s="75">
        <f t="shared" ref="D6:G6" si="0">+C6+1</f>
        <v>2018</v>
      </c>
      <c r="E6" s="75">
        <f t="shared" si="0"/>
        <v>2019</v>
      </c>
      <c r="F6" s="75">
        <f t="shared" si="0"/>
        <v>2020</v>
      </c>
      <c r="G6" s="76">
        <f t="shared" si="0"/>
        <v>2021</v>
      </c>
      <c r="H6" s="77" t="s">
        <v>16</v>
      </c>
      <c r="I6" s="2"/>
      <c r="J6" s="103"/>
      <c r="K6" s="102">
        <v>2016</v>
      </c>
      <c r="L6" s="102">
        <f>+K6+1</f>
        <v>2017</v>
      </c>
      <c r="M6" s="102">
        <f t="shared" ref="M6:P6" si="1">+L6+1</f>
        <v>2018</v>
      </c>
      <c r="N6" s="102">
        <f t="shared" si="1"/>
        <v>2019</v>
      </c>
      <c r="O6" s="104">
        <f t="shared" si="1"/>
        <v>2020</v>
      </c>
      <c r="P6" s="109">
        <f t="shared" si="1"/>
        <v>2021</v>
      </c>
      <c r="Q6" s="115" t="s">
        <v>16</v>
      </c>
      <c r="R6" s="112" t="s">
        <v>21</v>
      </c>
    </row>
    <row r="7" spans="1:20" x14ac:dyDescent="0.25">
      <c r="A7" s="78" t="s">
        <v>10</v>
      </c>
      <c r="B7" s="6">
        <f>+'[1]EXP TOTAL VINO PAIS'!Z171/1000000</f>
        <v>7.5294889999999999</v>
      </c>
      <c r="C7" s="6">
        <f>+'[1]EXP TOTAL VINO PAIS'!Z183/1000000</f>
        <v>6.8039909999999999</v>
      </c>
      <c r="D7" s="6">
        <f>+'[1]EXP TOTAL VINO PAIS'!Z195/1000000</f>
        <v>3.9815960000000001</v>
      </c>
      <c r="E7" s="6">
        <f>+'[1]EXP TOTAL VINO PAIS'!Z207/1000000</f>
        <v>6.7616129999999997</v>
      </c>
      <c r="F7" s="6">
        <f>+'[1]EXP TOTAL VINO PAIS'!Z219/1000000</f>
        <v>3.4231479999999999</v>
      </c>
      <c r="G7" s="73">
        <f>+'[1]EXP TOTAL VINO PAIS'!Z231/1000000</f>
        <v>3.897929</v>
      </c>
      <c r="H7" s="7">
        <f>+G7/F7-1</f>
        <v>0.13869718750109561</v>
      </c>
      <c r="I7" s="2"/>
      <c r="J7" s="78" t="s">
        <v>10</v>
      </c>
      <c r="K7" s="6">
        <f>+SUM('[1]EXP TOTAL VINO PAIS'!Z160:Z171)/1000000</f>
        <v>95.403139999999993</v>
      </c>
      <c r="L7" s="6">
        <f>+SUM(C7)+SUM(B8:B18)</f>
        <v>75.156347999999994</v>
      </c>
      <c r="M7" s="6">
        <f t="shared" ref="M7:O7" si="2">+SUM(D7)+SUM(C8:C18)</f>
        <v>59.618297000000005</v>
      </c>
      <c r="N7" s="6">
        <f t="shared" si="2"/>
        <v>64.044060999999999</v>
      </c>
      <c r="O7" s="105">
        <f t="shared" si="2"/>
        <v>63.049119999999995</v>
      </c>
      <c r="P7" s="73">
        <f t="shared" ref="P7" si="3">+SUM(G7)+SUM(F8:F18)</f>
        <v>61.409352999999996</v>
      </c>
      <c r="Q7" s="116">
        <f>+P7/O7-1</f>
        <v>-2.6007769815026727E-2</v>
      </c>
      <c r="R7" s="7">
        <f>+POWER(P7/K7,0.2)-1</f>
        <v>-8.4339730458915629E-2</v>
      </c>
    </row>
    <row r="8" spans="1:20" x14ac:dyDescent="0.25">
      <c r="A8" s="78" t="s">
        <v>11</v>
      </c>
      <c r="B8" s="6">
        <f>+'[1]EXP TOTAL VINO PAIS'!Z172/1000000</f>
        <v>7.1378820000000003</v>
      </c>
      <c r="C8" s="6">
        <f>+'[1]EXP TOTAL VINO PAIS'!Z184/1000000</f>
        <v>4.7968120000000001</v>
      </c>
      <c r="D8" s="6">
        <f>+'[1]EXP TOTAL VINO PAIS'!Z196/1000000</f>
        <v>4.9756410000000004</v>
      </c>
      <c r="E8" s="6">
        <f>+'[1]EXP TOTAL VINO PAIS'!Z208/1000000</f>
        <v>7.1940770000000001</v>
      </c>
      <c r="F8" s="6">
        <f>+'[1]EXP TOTAL VINO PAIS'!Z220/1000000</f>
        <v>4.4622999999999999</v>
      </c>
      <c r="G8" s="73">
        <f>+'[1]EXP TOTAL VINO PAIS'!Z232/1000000</f>
        <v>4.5558269999999998</v>
      </c>
      <c r="H8" s="7">
        <f t="shared" ref="H8:H12" si="4">+G8/F8-1</f>
        <v>2.0959370728099946E-2</v>
      </c>
      <c r="I8" s="2"/>
      <c r="J8" s="78" t="s">
        <v>11</v>
      </c>
      <c r="K8" s="6">
        <f>+SUM('[1]EXP TOTAL VINO PAIS'!Z161:Z172)/1000000</f>
        <v>94.020589999999999</v>
      </c>
      <c r="L8" s="6">
        <f>+SUM(C7:C8)+SUM(B9:B18)</f>
        <v>72.815278000000006</v>
      </c>
      <c r="M8" s="6">
        <f t="shared" ref="M8:O8" si="5">+SUM(D7:D8)+SUM(C9:C18)</f>
        <v>59.797125999999999</v>
      </c>
      <c r="N8" s="6">
        <f t="shared" si="5"/>
        <v>66.262496999999996</v>
      </c>
      <c r="O8" s="105">
        <f t="shared" si="5"/>
        <v>60.317342999999994</v>
      </c>
      <c r="P8" s="73">
        <f t="shared" ref="P8" si="6">+SUM(G7:G8)+SUM(F9:F18)</f>
        <v>61.502879999999998</v>
      </c>
      <c r="Q8" s="116">
        <f t="shared" ref="Q8:Q10" si="7">+P8/O8-1</f>
        <v>1.9654993755278793E-2</v>
      </c>
      <c r="R8" s="7">
        <f t="shared" ref="R8:R10" si="8">+POWER(P8/K8,0.2)-1</f>
        <v>-8.1382962090187139E-2</v>
      </c>
    </row>
    <row r="9" spans="1:20" x14ac:dyDescent="0.25">
      <c r="A9" s="78" t="s">
        <v>0</v>
      </c>
      <c r="B9" s="6">
        <f>+'[1]EXP TOTAL VINO PAIS'!Z173/1000000</f>
        <v>6.38354</v>
      </c>
      <c r="C9" s="6">
        <f>+'[1]EXP TOTAL VINO PAIS'!Z185/1000000</f>
        <v>5.5084999999999997</v>
      </c>
      <c r="D9" s="6">
        <f>+'[1]EXP TOTAL VINO PAIS'!Z197/1000000</f>
        <v>4.8368779999999996</v>
      </c>
      <c r="E9" s="6">
        <f>+'[1]EXP TOTAL VINO PAIS'!Z209/1000000</f>
        <v>5.1660469999999998</v>
      </c>
      <c r="F9" s="6">
        <f>+'[1]EXP TOTAL VINO PAIS'!Z221/1000000</f>
        <v>4.6573669999999998</v>
      </c>
      <c r="G9" s="73">
        <f>+'[1]EXP TOTAL VINO PAIS'!Z233/1000000</f>
        <v>5.4920980000000004</v>
      </c>
      <c r="H9" s="7">
        <f t="shared" si="4"/>
        <v>0.17922809175227128</v>
      </c>
      <c r="I9" s="2"/>
      <c r="J9" s="78" t="s">
        <v>0</v>
      </c>
      <c r="K9" s="6">
        <f>+SUM('[1]EXP TOTAL VINO PAIS'!Z162:Z173)/1000000</f>
        <v>84.919644000000005</v>
      </c>
      <c r="L9" s="6">
        <f>+SUM(C7:C9)+SUM(B10:B18)</f>
        <v>71.940237999999994</v>
      </c>
      <c r="M9" s="6">
        <f t="shared" ref="M9:O9" si="9">+SUM(D7:D9)+SUM(C10:C18)</f>
        <v>59.125504000000006</v>
      </c>
      <c r="N9" s="6">
        <f t="shared" si="9"/>
        <v>66.591666000000004</v>
      </c>
      <c r="O9" s="105">
        <f t="shared" si="9"/>
        <v>59.808662999999996</v>
      </c>
      <c r="P9" s="73">
        <f t="shared" ref="P9" si="10">+SUM(G7:G9)+SUM(F10:F18)</f>
        <v>62.33761100000001</v>
      </c>
      <c r="Q9" s="116">
        <f t="shared" si="7"/>
        <v>4.2283974814819381E-2</v>
      </c>
      <c r="R9" s="7">
        <f t="shared" si="8"/>
        <v>-5.9955532164507219E-2</v>
      </c>
    </row>
    <row r="10" spans="1:20" x14ac:dyDescent="0.25">
      <c r="A10" s="78" t="s">
        <v>1</v>
      </c>
      <c r="B10" s="6">
        <f>+'[1]EXP TOTAL VINO PAIS'!Z174/1000000</f>
        <v>6.2767989999999996</v>
      </c>
      <c r="C10" s="6">
        <f>+'[1]EXP TOTAL VINO PAIS'!Z186/1000000</f>
        <v>4.5555580000000004</v>
      </c>
      <c r="D10" s="6">
        <f>+'[1]EXP TOTAL VINO PAIS'!Z198/1000000</f>
        <v>4.3367339999999999</v>
      </c>
      <c r="E10" s="6">
        <f>+'[1]EXP TOTAL VINO PAIS'!Z210/1000000</f>
        <v>4.9332750000000001</v>
      </c>
      <c r="F10" s="6">
        <f>+'[1]EXP TOTAL VINO PAIS'!Z222/1000000</f>
        <v>5.2915770000000002</v>
      </c>
      <c r="G10" s="73">
        <f>+'[1]EXP TOTAL VINO PAIS'!Z234/1000000</f>
        <v>4.5750310000000001</v>
      </c>
      <c r="H10" s="7">
        <f t="shared" si="4"/>
        <v>-0.13541256226640941</v>
      </c>
      <c r="I10" s="2"/>
      <c r="J10" s="78" t="s">
        <v>1</v>
      </c>
      <c r="K10" s="6">
        <f>+SUM('[1]EXP TOTAL VINO PAIS'!Z163:Z174)/1000000</f>
        <v>79.742846</v>
      </c>
      <c r="L10" s="6">
        <f>+SUM(C7:C10)+SUM(B11:B18)</f>
        <v>70.218997000000002</v>
      </c>
      <c r="M10" s="6">
        <f t="shared" ref="M10:O10" si="11">+SUM(D7:D10)+SUM(C11:C18)</f>
        <v>58.906680000000009</v>
      </c>
      <c r="N10" s="6">
        <f t="shared" si="11"/>
        <v>67.188207000000006</v>
      </c>
      <c r="O10" s="105">
        <f t="shared" si="11"/>
        <v>60.166965000000005</v>
      </c>
      <c r="P10" s="73">
        <f t="shared" ref="P10" si="12">+SUM(G7:G10)+SUM(F11:F18)</f>
        <v>61.621065000000002</v>
      </c>
      <c r="Q10" s="116">
        <f t="shared" si="7"/>
        <v>2.4167747201474965E-2</v>
      </c>
      <c r="R10" s="7">
        <f t="shared" si="8"/>
        <v>-5.0253955011243079E-2</v>
      </c>
    </row>
    <row r="11" spans="1:20" x14ac:dyDescent="0.25">
      <c r="A11" s="78" t="s">
        <v>2</v>
      </c>
      <c r="B11" s="6">
        <f>+'[1]EXP TOTAL VINO PAIS'!Z175/1000000</f>
        <v>6.1379359999999998</v>
      </c>
      <c r="C11" s="6">
        <f>+'[1]EXP TOTAL VINO PAIS'!Z187/1000000</f>
        <v>4.5496879999999997</v>
      </c>
      <c r="D11" s="6">
        <f>+'[1]EXP TOTAL VINO PAIS'!Z199/1000000</f>
        <v>4.9780980000000001</v>
      </c>
      <c r="E11" s="6">
        <f>+'[1]EXP TOTAL VINO PAIS'!Z211/1000000</f>
        <v>5.1961259999999996</v>
      </c>
      <c r="F11" s="6">
        <f>+'[1]EXP TOTAL VINO PAIS'!Z223/1000000</f>
        <v>6.1054950000000003</v>
      </c>
      <c r="G11" s="73">
        <f>+'[1]EXP TOTAL VINO PAIS'!Z235/1000000</f>
        <v>6.903416</v>
      </c>
      <c r="H11" s="7">
        <f t="shared" si="4"/>
        <v>0.13068899409466384</v>
      </c>
      <c r="I11" s="2"/>
      <c r="J11" s="78" t="s">
        <v>2</v>
      </c>
      <c r="K11" s="6">
        <f>+SUM('[1]EXP TOTAL VINO PAIS'!Z164:Z175)/1000000</f>
        <v>78.861829</v>
      </c>
      <c r="L11" s="6">
        <f>+SUM(C7:C11)+SUM(B12:B18)</f>
        <v>68.630748999999994</v>
      </c>
      <c r="M11" s="6">
        <f t="shared" ref="M11:O11" si="13">+SUM(D7:D11)+SUM(C12:C18)</f>
        <v>59.335090000000001</v>
      </c>
      <c r="N11" s="6">
        <f t="shared" si="13"/>
        <v>67.406235000000009</v>
      </c>
      <c r="O11" s="105">
        <f t="shared" si="13"/>
        <v>61.076334000000003</v>
      </c>
      <c r="P11" s="73">
        <f t="shared" ref="P11" si="14">+SUM(G7:G11)+SUM(F12:F18)</f>
        <v>62.418986000000004</v>
      </c>
      <c r="Q11" s="116">
        <f t="shared" ref="Q11:Q12" si="15">+P11/O11-1</f>
        <v>2.1983179278572962E-2</v>
      </c>
      <c r="R11" s="7">
        <f t="shared" ref="R11:R12" si="16">+POWER(P11/K11,0.2)-1</f>
        <v>-4.5688905524042256E-2</v>
      </c>
    </row>
    <row r="12" spans="1:20" x14ac:dyDescent="0.25">
      <c r="A12" s="78" t="s">
        <v>3</v>
      </c>
      <c r="B12" s="6">
        <f>+'[1]EXP TOTAL VINO PAIS'!Z176/1000000</f>
        <v>4.2048889999999997</v>
      </c>
      <c r="C12" s="6">
        <f>+'[1]EXP TOTAL VINO PAIS'!Z188/1000000</f>
        <v>5.2707560000000004</v>
      </c>
      <c r="D12" s="6">
        <f>+'[1]EXP TOTAL VINO PAIS'!Z200/1000000</f>
        <v>4.1328839999999998</v>
      </c>
      <c r="E12" s="6">
        <f>+'[1]EXP TOTAL VINO PAIS'!Z212/1000000</f>
        <v>3.937897</v>
      </c>
      <c r="F12" s="6">
        <f>+'[1]EXP TOTAL VINO PAIS'!Z224/1000000</f>
        <v>2.73332</v>
      </c>
      <c r="G12" s="73">
        <f>+'[1]EXP TOTAL VINO PAIS'!Z236/1000000</f>
        <v>7.3539219999999998</v>
      </c>
      <c r="H12" s="7">
        <f t="shared" si="4"/>
        <v>1.6904723925482563</v>
      </c>
      <c r="I12" s="2"/>
      <c r="J12" s="78" t="s">
        <v>3</v>
      </c>
      <c r="K12" s="6">
        <f>+SUM('[1]EXP TOTAL VINO PAIS'!Z165:Z176)/1000000</f>
        <v>75.887165999999993</v>
      </c>
      <c r="L12" s="6">
        <f>+SUM(C7:C12)+SUM(B13:B18)</f>
        <v>69.696616000000006</v>
      </c>
      <c r="M12" s="6">
        <f t="shared" ref="M12:O12" si="17">+SUM(D7:D12)+SUM(C13:C18)</f>
        <v>58.197217999999999</v>
      </c>
      <c r="N12" s="6">
        <f t="shared" si="17"/>
        <v>67.211247999999998</v>
      </c>
      <c r="O12" s="105">
        <f t="shared" si="17"/>
        <v>59.871757000000002</v>
      </c>
      <c r="P12" s="73">
        <f t="shared" ref="P12" si="18">+SUM(G7:G12)+SUM(F13:F18)</f>
        <v>67.039587999999995</v>
      </c>
      <c r="Q12" s="116">
        <f t="shared" si="15"/>
        <v>0.11971973697047167</v>
      </c>
      <c r="R12" s="7">
        <f t="shared" si="16"/>
        <v>-2.4488035229866312E-2</v>
      </c>
    </row>
    <row r="13" spans="1:20" x14ac:dyDescent="0.25">
      <c r="A13" s="78" t="s">
        <v>4</v>
      </c>
      <c r="B13" s="6">
        <f>+'[1]EXP TOTAL VINO PAIS'!Z177/1000000</f>
        <v>4.501957</v>
      </c>
      <c r="C13" s="6">
        <f>+'[1]EXP TOTAL VINO PAIS'!Z189/1000000</f>
        <v>4.9768189999999999</v>
      </c>
      <c r="D13" s="6">
        <f>+'[1]EXP TOTAL VINO PAIS'!Z201/1000000</f>
        <v>4.9771049999999999</v>
      </c>
      <c r="E13" s="6">
        <f>+'[1]EXP TOTAL VINO PAIS'!Z213/1000000</f>
        <v>5.1675810000000002</v>
      </c>
      <c r="F13" s="6">
        <f>+'[1]EXP TOTAL VINO PAIS'!Z225/1000000</f>
        <v>6.898987</v>
      </c>
      <c r="G13" s="73"/>
      <c r="H13" s="8"/>
      <c r="I13" s="2"/>
      <c r="J13" s="78" t="s">
        <v>4</v>
      </c>
      <c r="K13" s="6">
        <f>+SUM('[1]EXP TOTAL VINO PAIS'!Z166:Z177)/1000000</f>
        <v>75.303950999999998</v>
      </c>
      <c r="L13" s="6">
        <f>+SUM(C7:C13)+SUM(B14:B18)</f>
        <v>70.171478000000008</v>
      </c>
      <c r="M13" s="6">
        <f t="shared" ref="M13:O13" si="19">+SUM(D7:D13)+SUM(C14:C18)</f>
        <v>58.197503999999995</v>
      </c>
      <c r="N13" s="6">
        <f t="shared" si="19"/>
        <v>67.401724000000002</v>
      </c>
      <c r="O13" s="105">
        <f t="shared" si="19"/>
        <v>61.603163000000002</v>
      </c>
      <c r="P13" s="73"/>
      <c r="Q13" s="117"/>
      <c r="R13" s="8"/>
    </row>
    <row r="14" spans="1:20" x14ac:dyDescent="0.25">
      <c r="A14" s="78" t="s">
        <v>5</v>
      </c>
      <c r="B14" s="6">
        <f>+'[1]EXP TOTAL VINO PAIS'!Z178/1000000</f>
        <v>6.4369160000000001</v>
      </c>
      <c r="C14" s="6">
        <f>+'[1]EXP TOTAL VINO PAIS'!Z190/1000000</f>
        <v>5.3744750000000003</v>
      </c>
      <c r="D14" s="6">
        <f>+'[1]EXP TOTAL VINO PAIS'!Z202/1000000</f>
        <v>4.5689440000000001</v>
      </c>
      <c r="E14" s="6">
        <f>+'[1]EXP TOTAL VINO PAIS'!Z214/1000000</f>
        <v>4.2157879999999999</v>
      </c>
      <c r="F14" s="6">
        <f>+'[1]EXP TOTAL VINO PAIS'!Z226/1000000</f>
        <v>6.6935659999999997</v>
      </c>
      <c r="G14" s="73"/>
      <c r="H14" s="8"/>
      <c r="I14" s="2"/>
      <c r="J14" s="78" t="s">
        <v>5</v>
      </c>
      <c r="K14" s="6">
        <f>+SUM('[1]EXP TOTAL VINO PAIS'!Z167:Z178)/1000000</f>
        <v>77.612979999999993</v>
      </c>
      <c r="L14" s="6">
        <f>+SUM(C7:C14)+SUM(B15:B18)</f>
        <v>69.109037000000001</v>
      </c>
      <c r="M14" s="6">
        <f t="shared" ref="M14:O14" si="20">+SUM(D7:D14)+SUM(C15:C18)</f>
        <v>57.391973</v>
      </c>
      <c r="N14" s="6">
        <f t="shared" si="20"/>
        <v>67.048567999999989</v>
      </c>
      <c r="O14" s="105">
        <f t="shared" si="20"/>
        <v>64.080940999999996</v>
      </c>
      <c r="P14" s="73"/>
      <c r="Q14" s="117"/>
      <c r="R14" s="8"/>
    </row>
    <row r="15" spans="1:20" x14ac:dyDescent="0.25">
      <c r="A15" s="78" t="s">
        <v>6</v>
      </c>
      <c r="B15" s="6">
        <f>+'[1]EXP TOTAL VINO PAIS'!Z179/1000000</f>
        <v>6.4053740000000001</v>
      </c>
      <c r="C15" s="6">
        <f>+'[1]EXP TOTAL VINO PAIS'!Z191/1000000</f>
        <v>4.8769470000000004</v>
      </c>
      <c r="D15" s="6">
        <f>+'[1]EXP TOTAL VINO PAIS'!Z203/1000000</f>
        <v>4.8922489999999996</v>
      </c>
      <c r="E15" s="6">
        <f>+'[1]EXP TOTAL VINO PAIS'!Z215/1000000</f>
        <v>4.665978</v>
      </c>
      <c r="F15" s="6">
        <f>+'[1]EXP TOTAL VINO PAIS'!Z227/1000000</f>
        <v>3.9890400000000001</v>
      </c>
      <c r="G15" s="73"/>
      <c r="H15" s="8"/>
      <c r="I15" s="2"/>
      <c r="J15" s="78" t="s">
        <v>6</v>
      </c>
      <c r="K15" s="6">
        <f>+SUM('[1]EXP TOTAL VINO PAIS'!Z168:Z179)/1000000</f>
        <v>77.114992000000001</v>
      </c>
      <c r="L15" s="6">
        <f>+SUM(C7:C15)+SUM(B16:B18)</f>
        <v>67.580609999999993</v>
      </c>
      <c r="M15" s="6">
        <f t="shared" ref="M15:O15" si="21">+SUM(D7:D15)+SUM(C16:C18)</f>
        <v>57.407274999999998</v>
      </c>
      <c r="N15" s="6">
        <f t="shared" si="21"/>
        <v>66.822296999999992</v>
      </c>
      <c r="O15" s="105">
        <f t="shared" si="21"/>
        <v>63.404003000000003</v>
      </c>
      <c r="P15" s="73"/>
      <c r="Q15" s="117"/>
      <c r="R15" s="8"/>
    </row>
    <row r="16" spans="1:20" x14ac:dyDescent="0.25">
      <c r="A16" s="78" t="s">
        <v>7</v>
      </c>
      <c r="B16" s="6">
        <f>+'[1]EXP TOTAL VINO PAIS'!Z180/1000000</f>
        <v>7.0580369999999997</v>
      </c>
      <c r="C16" s="6">
        <f>+'[1]EXP TOTAL VINO PAIS'!Z192/1000000</f>
        <v>5.8840269999999997</v>
      </c>
      <c r="D16" s="6">
        <f>+'[1]EXP TOTAL VINO PAIS'!Z204/1000000</f>
        <v>5.3435709999999998</v>
      </c>
      <c r="E16" s="6">
        <f>+'[1]EXP TOTAL VINO PAIS'!Z216/1000000</f>
        <v>4.1540780000000002</v>
      </c>
      <c r="F16" s="6">
        <f>+'[1]EXP TOTAL VINO PAIS'!Z228/1000000</f>
        <v>6.2409590000000001</v>
      </c>
      <c r="G16" s="73"/>
      <c r="H16" s="8"/>
      <c r="I16" s="2"/>
      <c r="J16" s="78" t="s">
        <v>7</v>
      </c>
      <c r="K16" s="6">
        <f>+SUM('[1]EXP TOTAL VINO PAIS'!Z169:Z180)/1000000</f>
        <v>76.546565000000001</v>
      </c>
      <c r="L16" s="6">
        <f>+SUM(C7:C16)+SUM(B17:B18)</f>
        <v>66.406599999999997</v>
      </c>
      <c r="M16" s="6">
        <f t="shared" ref="M16:O16" si="22">+SUM(D7:D16)+SUM(C17:C18)</f>
        <v>56.866819</v>
      </c>
      <c r="N16" s="6">
        <f t="shared" si="22"/>
        <v>65.632803999999993</v>
      </c>
      <c r="O16" s="105">
        <f t="shared" si="22"/>
        <v>65.490884000000008</v>
      </c>
      <c r="P16" s="73"/>
      <c r="Q16" s="117"/>
      <c r="R16" s="8"/>
    </row>
    <row r="17" spans="1:18" x14ac:dyDescent="0.25">
      <c r="A17" s="78" t="s">
        <v>8</v>
      </c>
      <c r="B17" s="6">
        <f>+'[1]EXP TOTAL VINO PAIS'!Z181/1000000</f>
        <v>6.056025</v>
      </c>
      <c r="C17" s="6">
        <f>+'[1]EXP TOTAL VINO PAIS'!Z193/1000000</f>
        <v>4.7027060000000001</v>
      </c>
      <c r="D17" s="6">
        <f>+'[1]EXP TOTAL VINO PAIS'!Z205/1000000</f>
        <v>7.1124179999999999</v>
      </c>
      <c r="E17" s="6">
        <f>+'[1]EXP TOTAL VINO PAIS'!Z217/1000000</f>
        <v>6.4514480000000001</v>
      </c>
      <c r="F17" s="6">
        <f>+'[1]EXP TOTAL VINO PAIS'!Z229/1000000</f>
        <v>6.5102739999999999</v>
      </c>
      <c r="G17" s="73"/>
      <c r="H17" s="8"/>
      <c r="I17" s="2"/>
      <c r="J17" s="78" t="s">
        <v>8</v>
      </c>
      <c r="K17" s="6">
        <f>+SUM('[1]EXP TOTAL VINO PAIS'!Z170:Z181)/1000000</f>
        <v>75.800385000000006</v>
      </c>
      <c r="L17" s="6">
        <f>+SUM(C7:C17)+SUM(B18)</f>
        <v>65.053280999999998</v>
      </c>
      <c r="M17" s="6">
        <f t="shared" ref="M17:O17" si="23">+SUM(D7:D17)+SUM(C18)</f>
        <v>59.276530999999999</v>
      </c>
      <c r="N17" s="6">
        <f t="shared" si="23"/>
        <v>64.971833999999987</v>
      </c>
      <c r="O17" s="105">
        <f t="shared" si="23"/>
        <v>65.549710000000005</v>
      </c>
      <c r="P17" s="73"/>
      <c r="Q17" s="117"/>
      <c r="R17" s="8"/>
    </row>
    <row r="18" spans="1:18" x14ac:dyDescent="0.25">
      <c r="A18" s="78" t="s">
        <v>9</v>
      </c>
      <c r="B18" s="6">
        <f>+'[1]EXP TOTAL VINO PAIS'!Z182/1000000</f>
        <v>7.7530020000000004</v>
      </c>
      <c r="C18" s="6">
        <f>+'[1]EXP TOTAL VINO PAIS'!Z194/1000000</f>
        <v>5.1404129999999997</v>
      </c>
      <c r="D18" s="6">
        <f>+'[1]EXP TOTAL VINO PAIS'!Z206/1000000</f>
        <v>7.1279260000000004</v>
      </c>
      <c r="E18" s="6">
        <f>+'[1]EXP TOTAL VINO PAIS'!Z218/1000000</f>
        <v>8.5436770000000006</v>
      </c>
      <c r="F18" s="6">
        <f>+'[1]EXP TOTAL VINO PAIS'!Z230/1000000</f>
        <v>3.9285389999999998</v>
      </c>
      <c r="G18" s="73"/>
      <c r="H18" s="8"/>
      <c r="I18" s="2"/>
      <c r="J18" s="78" t="s">
        <v>9</v>
      </c>
      <c r="K18" s="6">
        <f>+SUM('[1]EXP TOTAL VINO PAIS'!Z171:Z182)/1000000</f>
        <v>75.881845999999996</v>
      </c>
      <c r="L18" s="6">
        <f>+SUM(C7:C18)</f>
        <v>62.440691999999999</v>
      </c>
      <c r="M18" s="6">
        <f t="shared" ref="M18:O18" si="24">+SUM(D7:D18)</f>
        <v>61.264043999999998</v>
      </c>
      <c r="N18" s="6">
        <f t="shared" si="24"/>
        <v>66.387584999999987</v>
      </c>
      <c r="O18" s="105">
        <f t="shared" si="24"/>
        <v>60.93457200000001</v>
      </c>
      <c r="P18" s="73"/>
      <c r="Q18" s="117"/>
      <c r="R18" s="8"/>
    </row>
    <row r="19" spans="1:18" ht="25.5" x14ac:dyDescent="0.25">
      <c r="A19" s="89" t="s">
        <v>13</v>
      </c>
      <c r="B19" s="90">
        <f>SUM(B7:B18)</f>
        <v>75.881845999999996</v>
      </c>
      <c r="C19" s="90">
        <f t="shared" ref="C19:F19" si="25">SUM(C7:C18)</f>
        <v>62.440691999999999</v>
      </c>
      <c r="D19" s="90">
        <f t="shared" si="25"/>
        <v>61.264043999999998</v>
      </c>
      <c r="E19" s="90">
        <f t="shared" si="25"/>
        <v>66.387584999999987</v>
      </c>
      <c r="F19" s="90">
        <f t="shared" si="25"/>
        <v>60.93457200000001</v>
      </c>
      <c r="G19" s="91"/>
      <c r="H19" s="92"/>
      <c r="I19" s="3"/>
      <c r="J19" s="79" t="s">
        <v>14</v>
      </c>
      <c r="K19" s="82">
        <f t="shared" ref="K19" si="26">+AVERAGE(K7:K18)</f>
        <v>80.591327833333324</v>
      </c>
      <c r="L19" s="82">
        <f>+AVERAGE(L7:L18)</f>
        <v>69.101660333333328</v>
      </c>
      <c r="M19" s="82">
        <f t="shared" ref="M19:P19" si="27">+AVERAGE(M7:M18)</f>
        <v>58.782005083333331</v>
      </c>
      <c r="N19" s="82">
        <f t="shared" si="27"/>
        <v>66.414060499999977</v>
      </c>
      <c r="O19" s="106">
        <f t="shared" si="27"/>
        <v>62.112787916666669</v>
      </c>
      <c r="P19" s="83">
        <f t="shared" si="27"/>
        <v>62.721580499999995</v>
      </c>
      <c r="Q19" s="118">
        <f t="shared" ref="Q19" si="28">+P19/O19-1</f>
        <v>9.8014048918575458E-3</v>
      </c>
      <c r="R19" s="113">
        <f t="shared" ref="R19" si="29">+POWER(P19/K19,0.2)-1</f>
        <v>-4.8900975088480569E-2</v>
      </c>
    </row>
    <row r="20" spans="1:18" ht="25.5" x14ac:dyDescent="0.25">
      <c r="A20" s="93" t="s">
        <v>15</v>
      </c>
      <c r="B20" s="94">
        <f>+B19/B$199</f>
        <v>0.2926885306263054</v>
      </c>
      <c r="C20" s="94">
        <f t="shared" ref="C20:F20" si="30">+C19/C$199</f>
        <v>0.27820795941922954</v>
      </c>
      <c r="D20" s="94">
        <f t="shared" si="30"/>
        <v>0.22332650281005187</v>
      </c>
      <c r="E20" s="94">
        <f t="shared" si="30"/>
        <v>0.21776368685292916</v>
      </c>
      <c r="F20" s="94">
        <f t="shared" si="30"/>
        <v>0.15589792272151062</v>
      </c>
      <c r="G20" s="95"/>
      <c r="H20" s="96"/>
      <c r="I20" s="3"/>
      <c r="J20" s="80" t="s">
        <v>15</v>
      </c>
      <c r="K20" s="84">
        <f>+K19/K$199</f>
        <v>0.31124935999061154</v>
      </c>
      <c r="L20" s="84">
        <f t="shared" ref="L20:P20" si="31">+L19/L$199</f>
        <v>0.28725889596388066</v>
      </c>
      <c r="M20" s="84">
        <f t="shared" si="31"/>
        <v>0.24944453380973411</v>
      </c>
      <c r="N20" s="84">
        <f t="shared" si="31"/>
        <v>0.22416411908750783</v>
      </c>
      <c r="O20" s="107">
        <f t="shared" si="31"/>
        <v>0.16674580879506717</v>
      </c>
      <c r="P20" s="110">
        <f t="shared" si="31"/>
        <v>0.18082840551386253</v>
      </c>
      <c r="Q20" s="110"/>
      <c r="R20" s="114"/>
    </row>
    <row r="21" spans="1:18" ht="26.25" thickBot="1" x14ac:dyDescent="0.3">
      <c r="A21" s="97" t="s">
        <v>12</v>
      </c>
      <c r="B21" s="98"/>
      <c r="C21" s="99">
        <f>+C19/B19-1</f>
        <v>-0.17713267017779188</v>
      </c>
      <c r="D21" s="99">
        <f t="shared" ref="D21:F21" si="32">+D19/C19-1</f>
        <v>-1.8844249836308724E-2</v>
      </c>
      <c r="E21" s="99">
        <f t="shared" si="32"/>
        <v>8.3630473365421176E-2</v>
      </c>
      <c r="F21" s="99">
        <f t="shared" si="32"/>
        <v>-8.213904753426382E-2</v>
      </c>
      <c r="G21" s="100"/>
      <c r="H21" s="101"/>
      <c r="I21" s="2"/>
      <c r="J21" s="81" t="s">
        <v>12</v>
      </c>
      <c r="K21" s="85"/>
      <c r="L21" s="86">
        <f>+L19/K19-1</f>
        <v>-0.14256704547369126</v>
      </c>
      <c r="M21" s="86">
        <f t="shared" ref="M21:P21" si="33">+M19/L19-1</f>
        <v>-0.14934019240955909</v>
      </c>
      <c r="N21" s="86">
        <f t="shared" si="33"/>
        <v>0.12983659549971005</v>
      </c>
      <c r="O21" s="108">
        <f t="shared" si="33"/>
        <v>-6.4764487383410452E-2</v>
      </c>
      <c r="P21" s="111">
        <f t="shared" si="33"/>
        <v>9.8014048918575458E-3</v>
      </c>
      <c r="Q21" s="87"/>
      <c r="R21" s="88"/>
    </row>
    <row r="22" spans="1:18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</row>
    <row r="23" spans="1:18" ht="15.75" thickBot="1" x14ac:dyDescent="0.3">
      <c r="A23" s="266" t="s">
        <v>104</v>
      </c>
      <c r="B23" s="267"/>
      <c r="C23" s="267"/>
      <c r="D23" s="267"/>
      <c r="E23" s="267"/>
      <c r="F23" s="267"/>
      <c r="G23" s="267"/>
      <c r="H23" s="268"/>
      <c r="I23" s="2"/>
      <c r="J23" s="266" t="s">
        <v>105</v>
      </c>
      <c r="K23" s="267"/>
      <c r="L23" s="267"/>
      <c r="M23" s="267"/>
      <c r="N23" s="267"/>
      <c r="O23" s="267"/>
      <c r="P23" s="267"/>
      <c r="Q23" s="267"/>
      <c r="R23" s="268"/>
    </row>
    <row r="24" spans="1:18" ht="38.25" x14ac:dyDescent="0.25">
      <c r="A24" s="74"/>
      <c r="B24" s="75">
        <v>2016</v>
      </c>
      <c r="C24" s="75">
        <f>+B24+1</f>
        <v>2017</v>
      </c>
      <c r="D24" s="75">
        <f t="shared" ref="D24:G24" si="34">+C24+1</f>
        <v>2018</v>
      </c>
      <c r="E24" s="75">
        <f t="shared" si="34"/>
        <v>2019</v>
      </c>
      <c r="F24" s="75">
        <f t="shared" si="34"/>
        <v>2020</v>
      </c>
      <c r="G24" s="76">
        <f t="shared" si="34"/>
        <v>2021</v>
      </c>
      <c r="H24" s="77" t="s">
        <v>16</v>
      </c>
      <c r="I24" s="2"/>
      <c r="J24" s="103"/>
      <c r="K24" s="102">
        <v>2016</v>
      </c>
      <c r="L24" s="102">
        <f>+K24+1</f>
        <v>2017</v>
      </c>
      <c r="M24" s="102">
        <f t="shared" ref="M24:P24" si="35">+L24+1</f>
        <v>2018</v>
      </c>
      <c r="N24" s="102">
        <f t="shared" si="35"/>
        <v>2019</v>
      </c>
      <c r="O24" s="104">
        <f t="shared" si="35"/>
        <v>2020</v>
      </c>
      <c r="P24" s="109">
        <f t="shared" si="35"/>
        <v>2021</v>
      </c>
      <c r="Q24" s="115" t="s">
        <v>16</v>
      </c>
      <c r="R24" s="112" t="s">
        <v>21</v>
      </c>
    </row>
    <row r="25" spans="1:18" x14ac:dyDescent="0.25">
      <c r="A25" s="78" t="s">
        <v>10</v>
      </c>
      <c r="B25" s="6">
        <f>+'[1]EXP TOTAL VINO PAIS'!AA171/1000000</f>
        <v>2.409602</v>
      </c>
      <c r="C25" s="6">
        <f>+'[1]EXP TOTAL VINO PAIS'!AA183/1000000</f>
        <v>2.9927410000000001</v>
      </c>
      <c r="D25" s="6">
        <f>+'[1]EXP TOTAL VINO PAIS'!AA195/1000000</f>
        <v>2.2213150000000002</v>
      </c>
      <c r="E25" s="6">
        <f>+'[1]EXP TOTAL VINO PAIS'!AA207/1000000</f>
        <v>3.231382</v>
      </c>
      <c r="F25" s="6">
        <f>+'[1]EXP TOTAL VINO PAIS'!AA219/1000000</f>
        <v>3.9112439999999999</v>
      </c>
      <c r="G25" s="73">
        <f>+'[1]EXP TOTAL VINO PAIS'!AA231/1000000</f>
        <v>4.4134900000000004</v>
      </c>
      <c r="H25" s="7">
        <f>+G25/F25-1</f>
        <v>0.12841080740552124</v>
      </c>
      <c r="I25" s="2"/>
      <c r="J25" s="78" t="s">
        <v>10</v>
      </c>
      <c r="K25" s="6">
        <f>+SUM('[1]EXP TOTAL VINO PAIS'!AA160:AA171)/1000000</f>
        <v>29.868644</v>
      </c>
      <c r="L25" s="6">
        <f>+SUM(C25)+SUM(B26:B36)</f>
        <v>31.922093000000004</v>
      </c>
      <c r="M25" s="6">
        <f t="shared" ref="M25:O25" si="36">+SUM(D25)+SUM(C26:C36)</f>
        <v>33.168529999999997</v>
      </c>
      <c r="N25" s="6">
        <f t="shared" si="36"/>
        <v>36.383245000000002</v>
      </c>
      <c r="O25" s="105">
        <f t="shared" si="36"/>
        <v>42.990412000000006</v>
      </c>
      <c r="P25" s="73">
        <f t="shared" ref="P25" si="37">+SUM(G25)+SUM(F26:F36)</f>
        <v>56.877958</v>
      </c>
      <c r="Q25" s="116">
        <f>+P25/O25-1</f>
        <v>0.32303821605617533</v>
      </c>
      <c r="R25" s="7">
        <f>+POWER(P25/K25,0.2)-1</f>
        <v>0.13748505130451005</v>
      </c>
    </row>
    <row r="26" spans="1:18" x14ac:dyDescent="0.25">
      <c r="A26" s="78" t="s">
        <v>11</v>
      </c>
      <c r="B26" s="6">
        <f>+'[1]EXP TOTAL VINO PAIS'!AA172/1000000</f>
        <v>2.5944440000000002</v>
      </c>
      <c r="C26" s="6">
        <f>+'[1]EXP TOTAL VINO PAIS'!AA184/1000000</f>
        <v>2.3841909999999999</v>
      </c>
      <c r="D26" s="6">
        <f>+'[1]EXP TOTAL VINO PAIS'!AA196/1000000</f>
        <v>2.2643810000000002</v>
      </c>
      <c r="E26" s="6">
        <f>+'[1]EXP TOTAL VINO PAIS'!AA208/1000000</f>
        <v>3.1306440000000002</v>
      </c>
      <c r="F26" s="6">
        <f>+'[1]EXP TOTAL VINO PAIS'!AA220/1000000</f>
        <v>3.316465</v>
      </c>
      <c r="G26" s="73">
        <f>+'[1]EXP TOTAL VINO PAIS'!AA232/1000000</f>
        <v>4.5945799999999997</v>
      </c>
      <c r="H26" s="7">
        <f t="shared" ref="H26:H30" si="38">+G26/F26-1</f>
        <v>0.38538473947410856</v>
      </c>
      <c r="I26" s="2"/>
      <c r="J26" s="78" t="s">
        <v>11</v>
      </c>
      <c r="K26" s="6">
        <f>+SUM('[1]EXP TOTAL VINO PAIS'!AA161:AA172)/1000000</f>
        <v>30.553293</v>
      </c>
      <c r="L26" s="6">
        <f>+SUM(C25:C26)+SUM(B27:B36)</f>
        <v>31.711840000000002</v>
      </c>
      <c r="M26" s="6">
        <f t="shared" ref="M26:O26" si="39">+SUM(D25:D26)+SUM(C27:C36)</f>
        <v>33.048720000000003</v>
      </c>
      <c r="N26" s="6">
        <f t="shared" si="39"/>
        <v>37.249508000000006</v>
      </c>
      <c r="O26" s="105">
        <f t="shared" si="39"/>
        <v>43.176232999999996</v>
      </c>
      <c r="P26" s="73">
        <f t="shared" ref="P26" si="40">+SUM(G25:G26)+SUM(F27:F36)</f>
        <v>58.156072999999992</v>
      </c>
      <c r="Q26" s="116">
        <f t="shared" ref="Q26:Q28" si="41">+P26/O26-1</f>
        <v>0.3469464323114988</v>
      </c>
      <c r="R26" s="7">
        <f t="shared" ref="R26:R28" si="42">+POWER(P26/K26,0.2)-1</f>
        <v>0.13738477271450389</v>
      </c>
    </row>
    <row r="27" spans="1:18" x14ac:dyDescent="0.25">
      <c r="A27" s="78" t="s">
        <v>0</v>
      </c>
      <c r="B27" s="6">
        <f>+'[1]EXP TOTAL VINO PAIS'!AA173/1000000</f>
        <v>2.6040230000000002</v>
      </c>
      <c r="C27" s="6">
        <f>+'[1]EXP TOTAL VINO PAIS'!AA185/1000000</f>
        <v>2.5808680000000002</v>
      </c>
      <c r="D27" s="6">
        <f>+'[1]EXP TOTAL VINO PAIS'!AA197/1000000</f>
        <v>3.1448390000000002</v>
      </c>
      <c r="E27" s="6">
        <f>+'[1]EXP TOTAL VINO PAIS'!AA209/1000000</f>
        <v>3.5318290000000001</v>
      </c>
      <c r="F27" s="6">
        <f>+'[1]EXP TOTAL VINO PAIS'!AA221/1000000</f>
        <v>4.1228220000000002</v>
      </c>
      <c r="G27" s="73">
        <f>+'[1]EXP TOTAL VINO PAIS'!AA233/1000000</f>
        <v>5.0279780000000001</v>
      </c>
      <c r="H27" s="7">
        <f t="shared" si="38"/>
        <v>0.21954767875013759</v>
      </c>
      <c r="I27" s="2"/>
      <c r="J27" s="78" t="s">
        <v>0</v>
      </c>
      <c r="K27" s="6">
        <f>+SUM('[1]EXP TOTAL VINO PAIS'!AA162:AA173)/1000000</f>
        <v>31.171669000000001</v>
      </c>
      <c r="L27" s="6">
        <f>+SUM(C25:C27)+SUM(B28:B36)</f>
        <v>31.688685000000007</v>
      </c>
      <c r="M27" s="6">
        <f t="shared" ref="M27:O27" si="43">+SUM(D25:D27)+SUM(C28:C36)</f>
        <v>33.612690999999998</v>
      </c>
      <c r="N27" s="6">
        <f t="shared" si="43"/>
        <v>37.636498000000003</v>
      </c>
      <c r="O27" s="105">
        <f t="shared" si="43"/>
        <v>43.767225999999994</v>
      </c>
      <c r="P27" s="73">
        <f t="shared" ref="P27" si="44">+SUM(G25:G27)+SUM(F28:F36)</f>
        <v>59.061229000000004</v>
      </c>
      <c r="Q27" s="116">
        <f t="shared" si="41"/>
        <v>0.34943962406938955</v>
      </c>
      <c r="R27" s="7">
        <f t="shared" si="42"/>
        <v>0.13634049807082427</v>
      </c>
    </row>
    <row r="28" spans="1:18" x14ac:dyDescent="0.25">
      <c r="A28" s="78" t="s">
        <v>1</v>
      </c>
      <c r="B28" s="6">
        <f>+'[1]EXP TOTAL VINO PAIS'!AA174/1000000</f>
        <v>2.0695429999999999</v>
      </c>
      <c r="C28" s="6">
        <f>+'[1]EXP TOTAL VINO PAIS'!AA186/1000000</f>
        <v>2.9866259999999998</v>
      </c>
      <c r="D28" s="6">
        <f>+'[1]EXP TOTAL VINO PAIS'!AA198/1000000</f>
        <v>3.1776490000000002</v>
      </c>
      <c r="E28" s="6">
        <f>+'[1]EXP TOTAL VINO PAIS'!AA210/1000000</f>
        <v>3.1977600000000002</v>
      </c>
      <c r="F28" s="6">
        <f>+'[1]EXP TOTAL VINO PAIS'!AA222/1000000</f>
        <v>3.3680569999999999</v>
      </c>
      <c r="G28" s="73">
        <f>+'[1]EXP TOTAL VINO PAIS'!AA234/1000000</f>
        <v>4.9651649999999998</v>
      </c>
      <c r="H28" s="7">
        <f t="shared" si="38"/>
        <v>0.4741926873565383</v>
      </c>
      <c r="I28" s="2"/>
      <c r="J28" s="78" t="s">
        <v>1</v>
      </c>
      <c r="K28" s="6">
        <f>+SUM('[1]EXP TOTAL VINO PAIS'!AA163:AA174)/1000000</f>
        <v>30.121302</v>
      </c>
      <c r="L28" s="6">
        <f>+SUM(C25:C28)+SUM(B29:B36)</f>
        <v>32.605767999999998</v>
      </c>
      <c r="M28" s="6">
        <f t="shared" ref="M28:O28" si="45">+SUM(D25:D28)+SUM(C29:C36)</f>
        <v>33.803713999999999</v>
      </c>
      <c r="N28" s="6">
        <f t="shared" si="45"/>
        <v>37.656609000000003</v>
      </c>
      <c r="O28" s="105">
        <f t="shared" si="45"/>
        <v>43.937522999999999</v>
      </c>
      <c r="P28" s="73">
        <f t="shared" ref="P28" si="46">+SUM(G25:G28)+SUM(F29:F36)</f>
        <v>60.658337000000003</v>
      </c>
      <c r="Q28" s="116">
        <f t="shared" si="41"/>
        <v>0.38055886764486035</v>
      </c>
      <c r="R28" s="7">
        <f t="shared" si="42"/>
        <v>0.15027942548013917</v>
      </c>
    </row>
    <row r="29" spans="1:18" x14ac:dyDescent="0.25">
      <c r="A29" s="78" t="s">
        <v>2</v>
      </c>
      <c r="B29" s="6">
        <f>+'[1]EXP TOTAL VINO PAIS'!AA175/1000000</f>
        <v>2.4315020000000001</v>
      </c>
      <c r="C29" s="6">
        <f>+'[1]EXP TOTAL VINO PAIS'!AA187/1000000</f>
        <v>2.7404929999999998</v>
      </c>
      <c r="D29" s="6">
        <f>+'[1]EXP TOTAL VINO PAIS'!AA199/1000000</f>
        <v>2.6075300000000001</v>
      </c>
      <c r="E29" s="6">
        <f>+'[1]EXP TOTAL VINO PAIS'!AA211/1000000</f>
        <v>3.7793350000000001</v>
      </c>
      <c r="F29" s="6">
        <f>+'[1]EXP TOTAL VINO PAIS'!AA223/1000000</f>
        <v>5.2838820000000002</v>
      </c>
      <c r="G29" s="73">
        <f>+'[1]EXP TOTAL VINO PAIS'!AA235/1000000</f>
        <v>6.4280369999999998</v>
      </c>
      <c r="H29" s="7">
        <f t="shared" si="38"/>
        <v>0.21653681895242927</v>
      </c>
      <c r="I29" s="2"/>
      <c r="J29" s="78" t="s">
        <v>2</v>
      </c>
      <c r="K29" s="6">
        <f>+SUM('[1]EXP TOTAL VINO PAIS'!AA164:AA175)/1000000</f>
        <v>30.292736000000001</v>
      </c>
      <c r="L29" s="6">
        <f>+SUM(C25:C29)+SUM(B30:B36)</f>
        <v>32.914759000000004</v>
      </c>
      <c r="M29" s="6">
        <f t="shared" ref="M29:O29" si="47">+SUM(D25:D29)+SUM(C30:C36)</f>
        <v>33.670751000000003</v>
      </c>
      <c r="N29" s="6">
        <f t="shared" si="47"/>
        <v>38.828414000000002</v>
      </c>
      <c r="O29" s="105">
        <f t="shared" si="47"/>
        <v>45.442070000000001</v>
      </c>
      <c r="P29" s="73">
        <f t="shared" ref="P29" si="48">+SUM(G25:G29)+SUM(F30:F36)</f>
        <v>61.802492000000001</v>
      </c>
      <c r="Q29" s="116">
        <f t="shared" ref="Q29:Q30" si="49">+P29/O29-1</f>
        <v>0.36002809731158814</v>
      </c>
      <c r="R29" s="7">
        <f t="shared" ref="R29:R30" si="50">+POWER(P29/K29,0.2)-1</f>
        <v>0.15327664550228337</v>
      </c>
    </row>
    <row r="30" spans="1:18" x14ac:dyDescent="0.25">
      <c r="A30" s="78" t="s">
        <v>3</v>
      </c>
      <c r="B30" s="6">
        <f>+'[1]EXP TOTAL VINO PAIS'!AA176/1000000</f>
        <v>2.138595</v>
      </c>
      <c r="C30" s="6">
        <f>+'[1]EXP TOTAL VINO PAIS'!AA188/1000000</f>
        <v>3.4802050000000002</v>
      </c>
      <c r="D30" s="6">
        <f>+'[1]EXP TOTAL VINO PAIS'!AA200/1000000</f>
        <v>2.4039959999999998</v>
      </c>
      <c r="E30" s="6">
        <f>+'[1]EXP TOTAL VINO PAIS'!AA212/1000000</f>
        <v>2.5898219999999998</v>
      </c>
      <c r="F30" s="6">
        <f>+'[1]EXP TOTAL VINO PAIS'!AA224/1000000</f>
        <v>4.7876190000000003</v>
      </c>
      <c r="G30" s="73">
        <f>+'[1]EXP TOTAL VINO PAIS'!AA236/1000000</f>
        <v>3.876458</v>
      </c>
      <c r="H30" s="7">
        <f t="shared" si="38"/>
        <v>-0.19031610493650397</v>
      </c>
      <c r="I30" s="2"/>
      <c r="J30" s="78" t="s">
        <v>3</v>
      </c>
      <c r="K30" s="6">
        <f>+SUM('[1]EXP TOTAL VINO PAIS'!AA165:AA176)/1000000</f>
        <v>29.739629000000001</v>
      </c>
      <c r="L30" s="6">
        <f>+SUM(C25:C30)+SUM(B31:B36)</f>
        <v>34.256369000000007</v>
      </c>
      <c r="M30" s="6">
        <f t="shared" ref="M30:O30" si="51">+SUM(D25:D30)+SUM(C31:C36)</f>
        <v>32.594542000000004</v>
      </c>
      <c r="N30" s="6">
        <f t="shared" si="51"/>
        <v>39.014240000000001</v>
      </c>
      <c r="O30" s="105">
        <f t="shared" si="51"/>
        <v>47.639866999999995</v>
      </c>
      <c r="P30" s="73">
        <f t="shared" ref="P30" si="52">+SUM(G25:G30)+SUM(F31:F36)</f>
        <v>60.891330999999994</v>
      </c>
      <c r="Q30" s="116">
        <f t="shared" si="49"/>
        <v>0.27815913088086486</v>
      </c>
      <c r="R30" s="7">
        <f t="shared" si="50"/>
        <v>0.15410144333633635</v>
      </c>
    </row>
    <row r="31" spans="1:18" x14ac:dyDescent="0.25">
      <c r="A31" s="78" t="s">
        <v>4</v>
      </c>
      <c r="B31" s="6">
        <f>+'[1]EXP TOTAL VINO PAIS'!AA177/1000000</f>
        <v>2.408334</v>
      </c>
      <c r="C31" s="6">
        <f>+'[1]EXP TOTAL VINO PAIS'!AA189/1000000</f>
        <v>2.811763</v>
      </c>
      <c r="D31" s="6">
        <f>+'[1]EXP TOTAL VINO PAIS'!AA201/1000000</f>
        <v>3.0294949999999998</v>
      </c>
      <c r="E31" s="6">
        <f>+'[1]EXP TOTAL VINO PAIS'!AA213/1000000</f>
        <v>3.115917</v>
      </c>
      <c r="F31" s="6">
        <f>+'[1]EXP TOTAL VINO PAIS'!AA225/1000000</f>
        <v>5.1133959999999998</v>
      </c>
      <c r="G31" s="73"/>
      <c r="H31" s="8"/>
      <c r="I31" s="2"/>
      <c r="J31" s="78" t="s">
        <v>4</v>
      </c>
      <c r="K31" s="6">
        <f>+SUM('[1]EXP TOTAL VINO PAIS'!AA166:AA177)/1000000</f>
        <v>29.729562999999999</v>
      </c>
      <c r="L31" s="6">
        <f>+SUM(C25:C31)+SUM(B32:B36)</f>
        <v>34.659798000000002</v>
      </c>
      <c r="M31" s="6">
        <f t="shared" ref="M31:O31" si="53">+SUM(D25:D31)+SUM(C32:C36)</f>
        <v>32.812274000000002</v>
      </c>
      <c r="N31" s="6">
        <f t="shared" si="53"/>
        <v>39.100662</v>
      </c>
      <c r="O31" s="105">
        <f t="shared" si="53"/>
        <v>49.637346000000008</v>
      </c>
      <c r="P31" s="73"/>
      <c r="Q31" s="117"/>
      <c r="R31" s="8"/>
    </row>
    <row r="32" spans="1:18" x14ac:dyDescent="0.25">
      <c r="A32" s="78" t="s">
        <v>5</v>
      </c>
      <c r="B32" s="6">
        <f>+'[1]EXP TOTAL VINO PAIS'!AA178/1000000</f>
        <v>3.1483780000000001</v>
      </c>
      <c r="C32" s="6">
        <f>+'[1]EXP TOTAL VINO PAIS'!AA190/1000000</f>
        <v>2.7962570000000002</v>
      </c>
      <c r="D32" s="6">
        <f>+'[1]EXP TOTAL VINO PAIS'!AA202/1000000</f>
        <v>2.6425920000000001</v>
      </c>
      <c r="E32" s="6">
        <f>+'[1]EXP TOTAL VINO PAIS'!AA214/1000000</f>
        <v>3.4297529999999998</v>
      </c>
      <c r="F32" s="6">
        <f>+'[1]EXP TOTAL VINO PAIS'!AA226/1000000</f>
        <v>6.8591540000000002</v>
      </c>
      <c r="G32" s="73"/>
      <c r="H32" s="8"/>
      <c r="I32" s="2"/>
      <c r="J32" s="78" t="s">
        <v>5</v>
      </c>
      <c r="K32" s="6">
        <f>+SUM('[1]EXP TOTAL VINO PAIS'!AA167:AA178)/1000000</f>
        <v>30.633376999999999</v>
      </c>
      <c r="L32" s="6">
        <f>+SUM(C25:C32)+SUM(B33:B36)</f>
        <v>34.307676999999998</v>
      </c>
      <c r="M32" s="6">
        <f t="shared" ref="M32:O32" si="54">+SUM(D25:D32)+SUM(C33:C36)</f>
        <v>32.658608999999998</v>
      </c>
      <c r="N32" s="6">
        <f t="shared" si="54"/>
        <v>39.887822999999997</v>
      </c>
      <c r="O32" s="105">
        <f t="shared" si="54"/>
        <v>53.066747000000007</v>
      </c>
      <c r="P32" s="73"/>
      <c r="Q32" s="117"/>
      <c r="R32" s="8"/>
    </row>
    <row r="33" spans="1:18" x14ac:dyDescent="0.25">
      <c r="A33" s="78" t="s">
        <v>6</v>
      </c>
      <c r="B33" s="6">
        <f>+'[1]EXP TOTAL VINO PAIS'!AA179/1000000</f>
        <v>3.0057550000000002</v>
      </c>
      <c r="C33" s="6">
        <f>+'[1]EXP TOTAL VINO PAIS'!AA191/1000000</f>
        <v>3.1190519999999999</v>
      </c>
      <c r="D33" s="6">
        <f>+'[1]EXP TOTAL VINO PAIS'!AA203/1000000</f>
        <v>3.1971250000000002</v>
      </c>
      <c r="E33" s="6">
        <f>+'[1]EXP TOTAL VINO PAIS'!AA215/1000000</f>
        <v>3.998577</v>
      </c>
      <c r="F33" s="6">
        <f>+'[1]EXP TOTAL VINO PAIS'!AA227/1000000</f>
        <v>4.8124180000000001</v>
      </c>
      <c r="G33" s="73"/>
      <c r="H33" s="8"/>
      <c r="I33" s="2"/>
      <c r="J33" s="78" t="s">
        <v>6</v>
      </c>
      <c r="K33" s="6">
        <f>+SUM('[1]EXP TOTAL VINO PAIS'!AA168:AA179)/1000000</f>
        <v>31.141642000000001</v>
      </c>
      <c r="L33" s="6">
        <f>+SUM(C25:C33)+SUM(B34:B36)</f>
        <v>34.420974000000001</v>
      </c>
      <c r="M33" s="6">
        <f t="shared" ref="M33:O33" si="55">+SUM(D25:D33)+SUM(C34:C36)</f>
        <v>32.736682000000002</v>
      </c>
      <c r="N33" s="6">
        <f t="shared" si="55"/>
        <v>40.689275000000002</v>
      </c>
      <c r="O33" s="105">
        <f t="shared" si="55"/>
        <v>53.880588000000003</v>
      </c>
      <c r="P33" s="73"/>
      <c r="Q33" s="117"/>
      <c r="R33" s="8"/>
    </row>
    <row r="34" spans="1:18" x14ac:dyDescent="0.25">
      <c r="A34" s="78" t="s">
        <v>7</v>
      </c>
      <c r="B34" s="6">
        <f>+'[1]EXP TOTAL VINO PAIS'!AA180/1000000</f>
        <v>3.361186</v>
      </c>
      <c r="C34" s="6">
        <f>+'[1]EXP TOTAL VINO PAIS'!AA192/1000000</f>
        <v>2.6834120000000001</v>
      </c>
      <c r="D34" s="6">
        <f>+'[1]EXP TOTAL VINO PAIS'!AA204/1000000</f>
        <v>3.07775</v>
      </c>
      <c r="E34" s="6">
        <f>+'[1]EXP TOTAL VINO PAIS'!AA216/1000000</f>
        <v>4.197946</v>
      </c>
      <c r="F34" s="6">
        <f>+'[1]EXP TOTAL VINO PAIS'!AA228/1000000</f>
        <v>5.0880520000000002</v>
      </c>
      <c r="G34" s="73"/>
      <c r="H34" s="8"/>
      <c r="I34" s="2"/>
      <c r="J34" s="78" t="s">
        <v>7</v>
      </c>
      <c r="K34" s="6">
        <f>+SUM('[1]EXP TOTAL VINO PAIS'!AA169:AA180)/1000000</f>
        <v>31.484123</v>
      </c>
      <c r="L34" s="6">
        <f>+SUM(C25:C34)+SUM(B35:B36)</f>
        <v>33.743200000000002</v>
      </c>
      <c r="M34" s="6">
        <f t="shared" ref="M34:O34" si="56">+SUM(D25:D34)+SUM(C35:C36)</f>
        <v>33.131019999999999</v>
      </c>
      <c r="N34" s="6">
        <f t="shared" si="56"/>
        <v>41.809471000000002</v>
      </c>
      <c r="O34" s="105">
        <f t="shared" si="56"/>
        <v>54.770694000000006</v>
      </c>
      <c r="P34" s="73"/>
      <c r="Q34" s="117"/>
      <c r="R34" s="8"/>
    </row>
    <row r="35" spans="1:18" x14ac:dyDescent="0.25">
      <c r="A35" s="78" t="s">
        <v>8</v>
      </c>
      <c r="B35" s="6">
        <f>+'[1]EXP TOTAL VINO PAIS'!AA181/1000000</f>
        <v>2.862304</v>
      </c>
      <c r="C35" s="6">
        <f>+'[1]EXP TOTAL VINO PAIS'!AA193/1000000</f>
        <v>2.7042999999999999</v>
      </c>
      <c r="D35" s="6">
        <f>+'[1]EXP TOTAL VINO PAIS'!AA205/1000000</f>
        <v>3.3135940000000002</v>
      </c>
      <c r="E35" s="6">
        <f>+'[1]EXP TOTAL VINO PAIS'!AA217/1000000</f>
        <v>3.4806119999999998</v>
      </c>
      <c r="F35" s="6">
        <f>+'[1]EXP TOTAL VINO PAIS'!AA229/1000000</f>
        <v>4.9198139999999997</v>
      </c>
      <c r="G35" s="73"/>
      <c r="H35" s="8"/>
      <c r="I35" s="2"/>
      <c r="J35" s="78" t="s">
        <v>8</v>
      </c>
      <c r="K35" s="6">
        <f>+SUM('[1]EXP TOTAL VINO PAIS'!AA170:AA181)/1000000</f>
        <v>31.863043000000001</v>
      </c>
      <c r="L35" s="6">
        <f>+SUM(C25:C35)+SUM(B36)</f>
        <v>33.585196000000003</v>
      </c>
      <c r="M35" s="6">
        <f t="shared" ref="M35:O35" si="57">+SUM(D25:D35)+SUM(C36)</f>
        <v>33.740314000000005</v>
      </c>
      <c r="N35" s="6">
        <f t="shared" si="57"/>
        <v>41.976489000000001</v>
      </c>
      <c r="O35" s="105">
        <f t="shared" si="57"/>
        <v>56.209896000000008</v>
      </c>
      <c r="P35" s="73"/>
      <c r="Q35" s="117"/>
      <c r="R35" s="8"/>
    </row>
    <row r="36" spans="1:18" x14ac:dyDescent="0.25">
      <c r="A36" s="78" t="s">
        <v>9</v>
      </c>
      <c r="B36" s="6">
        <f>+'[1]EXP TOTAL VINO PAIS'!AA182/1000000</f>
        <v>2.305288</v>
      </c>
      <c r="C36" s="6">
        <f>+'[1]EXP TOTAL VINO PAIS'!AA194/1000000</f>
        <v>2.6600480000000002</v>
      </c>
      <c r="D36" s="6">
        <f>+'[1]EXP TOTAL VINO PAIS'!AA206/1000000</f>
        <v>4.2929120000000003</v>
      </c>
      <c r="E36" s="6">
        <f>+'[1]EXP TOTAL VINO PAIS'!AA218/1000000</f>
        <v>4.6269729999999996</v>
      </c>
      <c r="F36" s="6">
        <f>+'[1]EXP TOTAL VINO PAIS'!AA230/1000000</f>
        <v>4.792789</v>
      </c>
      <c r="G36" s="73"/>
      <c r="H36" s="8"/>
      <c r="I36" s="2"/>
      <c r="J36" s="78" t="s">
        <v>9</v>
      </c>
      <c r="K36" s="6">
        <f>+SUM('[1]EXP TOTAL VINO PAIS'!AA171:AA182)/1000000</f>
        <v>31.338954000000001</v>
      </c>
      <c r="L36" s="6">
        <f>+SUM(C25:C36)</f>
        <v>33.939956000000002</v>
      </c>
      <c r="M36" s="6">
        <f t="shared" ref="M36:O36" si="58">+SUM(D25:D36)</f>
        <v>35.373178000000003</v>
      </c>
      <c r="N36" s="6">
        <f t="shared" si="58"/>
        <v>42.310549999999999</v>
      </c>
      <c r="O36" s="105">
        <f t="shared" si="58"/>
        <v>56.375712000000007</v>
      </c>
      <c r="P36" s="73"/>
      <c r="Q36" s="117"/>
      <c r="R36" s="8"/>
    </row>
    <row r="37" spans="1:18" ht="25.5" x14ac:dyDescent="0.25">
      <c r="A37" s="89" t="s">
        <v>13</v>
      </c>
      <c r="B37" s="90">
        <f>SUM(B25:B36)</f>
        <v>31.338954000000005</v>
      </c>
      <c r="C37" s="90">
        <f>SUM(C25:C36)</f>
        <v>33.939956000000002</v>
      </c>
      <c r="D37" s="90">
        <f>SUM(D25:D36)</f>
        <v>35.373178000000003</v>
      </c>
      <c r="E37" s="90">
        <f>SUM(E25:E36)</f>
        <v>42.310549999999999</v>
      </c>
      <c r="F37" s="90">
        <f>SUM(F25:F36)</f>
        <v>56.375712000000007</v>
      </c>
      <c r="G37" s="91"/>
      <c r="H37" s="92"/>
      <c r="I37" s="3"/>
      <c r="J37" s="79" t="s">
        <v>14</v>
      </c>
      <c r="K37" s="82">
        <f t="shared" ref="K37:P37" si="59">+AVERAGE(K25:K36)</f>
        <v>30.661497916666665</v>
      </c>
      <c r="L37" s="82">
        <f t="shared" si="59"/>
        <v>33.31302625</v>
      </c>
      <c r="M37" s="82">
        <f t="shared" si="59"/>
        <v>33.362585416666668</v>
      </c>
      <c r="N37" s="82">
        <f t="shared" si="59"/>
        <v>39.378565333333334</v>
      </c>
      <c r="O37" s="106">
        <f t="shared" si="59"/>
        <v>49.241192833333336</v>
      </c>
      <c r="P37" s="83">
        <f t="shared" si="59"/>
        <v>59.574570000000001</v>
      </c>
      <c r="Q37" s="118">
        <f t="shared" ref="Q37" si="60">+P37/O37-1</f>
        <v>0.20985229179240328</v>
      </c>
      <c r="R37" s="113">
        <f t="shared" ref="R37" si="61">+POWER(P37/K37,0.2)-1</f>
        <v>0.14207206727417732</v>
      </c>
    </row>
    <row r="38" spans="1:18" ht="25.5" x14ac:dyDescent="0.25">
      <c r="A38" s="93" t="s">
        <v>15</v>
      </c>
      <c r="B38" s="94">
        <f>+B37/B$199</f>
        <v>0.120879405037476</v>
      </c>
      <c r="C38" s="94">
        <f t="shared" ref="C38:F38" si="62">+C37/C$199</f>
        <v>0.15122135260029529</v>
      </c>
      <c r="D38" s="94">
        <f t="shared" si="62"/>
        <v>0.1289462402452157</v>
      </c>
      <c r="E38" s="94">
        <f t="shared" si="62"/>
        <v>0.13878651197773204</v>
      </c>
      <c r="F38" s="94">
        <f t="shared" si="62"/>
        <v>0.14423431730588243</v>
      </c>
      <c r="G38" s="95"/>
      <c r="H38" s="96"/>
      <c r="I38" s="3"/>
      <c r="J38" s="80" t="s">
        <v>15</v>
      </c>
      <c r="K38" s="84">
        <f>+K37/K$199</f>
        <v>0.11841685525584231</v>
      </c>
      <c r="L38" s="84">
        <f t="shared" ref="L38:P38" si="63">+L37/L$199</f>
        <v>0.13848383809635684</v>
      </c>
      <c r="M38" s="84">
        <f t="shared" si="63"/>
        <v>0.14157588796349937</v>
      </c>
      <c r="N38" s="84">
        <f t="shared" si="63"/>
        <v>0.1329125390379729</v>
      </c>
      <c r="O38" s="107">
        <f t="shared" si="63"/>
        <v>0.13219117673552125</v>
      </c>
      <c r="P38" s="110">
        <f t="shared" si="63"/>
        <v>0.17175546943167336</v>
      </c>
      <c r="Q38" s="110"/>
      <c r="R38" s="114"/>
    </row>
    <row r="39" spans="1:18" ht="26.25" thickBot="1" x14ac:dyDescent="0.3">
      <c r="A39" s="97" t="s">
        <v>12</v>
      </c>
      <c r="B39" s="98"/>
      <c r="C39" s="99">
        <f>+C37/B37-1</f>
        <v>8.2995814091306297E-2</v>
      </c>
      <c r="D39" s="99">
        <f t="shared" ref="D39:F39" si="64">+D37/C37-1</f>
        <v>4.2228163171454947E-2</v>
      </c>
      <c r="E39" s="99">
        <f t="shared" si="64"/>
        <v>0.19611955702707839</v>
      </c>
      <c r="F39" s="99">
        <f t="shared" si="64"/>
        <v>0.33242682971504767</v>
      </c>
      <c r="G39" s="100"/>
      <c r="H39" s="101"/>
      <c r="I39" s="2"/>
      <c r="J39" s="81" t="s">
        <v>12</v>
      </c>
      <c r="K39" s="85"/>
      <c r="L39" s="86">
        <f>+L37/K37-1</f>
        <v>8.6477455880981102E-2</v>
      </c>
      <c r="M39" s="86">
        <f t="shared" ref="M39:P39" si="65">+M37/L37-1</f>
        <v>1.4876813140525247E-3</v>
      </c>
      <c r="N39" s="86">
        <f t="shared" si="65"/>
        <v>0.18032115441692698</v>
      </c>
      <c r="O39" s="108">
        <f t="shared" si="65"/>
        <v>0.25045675017650892</v>
      </c>
      <c r="P39" s="111">
        <f t="shared" si="65"/>
        <v>0.20985229179240328</v>
      </c>
      <c r="Q39" s="87"/>
      <c r="R39" s="88"/>
    </row>
    <row r="40" spans="1:18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</row>
    <row r="41" spans="1:18" ht="15.75" thickBot="1" x14ac:dyDescent="0.3">
      <c r="A41" s="266" t="s">
        <v>106</v>
      </c>
      <c r="B41" s="267"/>
      <c r="C41" s="267"/>
      <c r="D41" s="267"/>
      <c r="E41" s="267"/>
      <c r="F41" s="267"/>
      <c r="G41" s="267"/>
      <c r="H41" s="268"/>
      <c r="I41" s="2"/>
      <c r="J41" s="266" t="s">
        <v>107</v>
      </c>
      <c r="K41" s="267"/>
      <c r="L41" s="267"/>
      <c r="M41" s="267"/>
      <c r="N41" s="267"/>
      <c r="O41" s="267"/>
      <c r="P41" s="267"/>
      <c r="Q41" s="267"/>
      <c r="R41" s="268"/>
    </row>
    <row r="42" spans="1:18" ht="38.25" x14ac:dyDescent="0.25">
      <c r="A42" s="74"/>
      <c r="B42" s="75">
        <v>2016</v>
      </c>
      <c r="C42" s="75">
        <f>+B42+1</f>
        <v>2017</v>
      </c>
      <c r="D42" s="75">
        <f t="shared" ref="D42:G42" si="66">+C42+1</f>
        <v>2018</v>
      </c>
      <c r="E42" s="75">
        <f t="shared" si="66"/>
        <v>2019</v>
      </c>
      <c r="F42" s="75">
        <f t="shared" si="66"/>
        <v>2020</v>
      </c>
      <c r="G42" s="76">
        <f t="shared" si="66"/>
        <v>2021</v>
      </c>
      <c r="H42" s="77" t="s">
        <v>16</v>
      </c>
      <c r="I42" s="2"/>
      <c r="J42" s="103"/>
      <c r="K42" s="102">
        <v>2016</v>
      </c>
      <c r="L42" s="102">
        <f>+K42+1</f>
        <v>2017</v>
      </c>
      <c r="M42" s="102">
        <f t="shared" ref="M42:P42" si="67">+L42+1</f>
        <v>2018</v>
      </c>
      <c r="N42" s="102">
        <f t="shared" si="67"/>
        <v>2019</v>
      </c>
      <c r="O42" s="104">
        <f t="shared" si="67"/>
        <v>2020</v>
      </c>
      <c r="P42" s="109">
        <f t="shared" si="67"/>
        <v>2021</v>
      </c>
      <c r="Q42" s="115" t="s">
        <v>16</v>
      </c>
      <c r="R42" s="112" t="s">
        <v>21</v>
      </c>
    </row>
    <row r="43" spans="1:18" x14ac:dyDescent="0.25">
      <c r="A43" s="78" t="s">
        <v>10</v>
      </c>
      <c r="B43" s="6">
        <f>+'[1]EXP TOTAL VINO PAIS'!AB171/1000000</f>
        <v>1.495115</v>
      </c>
      <c r="C43" s="6">
        <f>+'[1]EXP TOTAL VINO PAIS'!AB183/1000000</f>
        <v>1.3775329999999999</v>
      </c>
      <c r="D43" s="6">
        <f>+'[1]EXP TOTAL VINO PAIS'!AB195/1000000</f>
        <v>0.90621099999999999</v>
      </c>
      <c r="E43" s="6">
        <f>+'[1]EXP TOTAL VINO PAIS'!AB207/1000000</f>
        <v>3.331458</v>
      </c>
      <c r="F43" s="6">
        <f>+'[1]EXP TOTAL VINO PAIS'!AB219/1000000</f>
        <v>3.305294</v>
      </c>
      <c r="G43" s="73">
        <f>+'[1]EXP TOTAL VINO PAIS'!AB231/1000000</f>
        <v>3.280729</v>
      </c>
      <c r="H43" s="7">
        <f>+G43/F43-1</f>
        <v>-7.4320166375517749E-3</v>
      </c>
      <c r="I43" s="2"/>
      <c r="J43" s="78" t="s">
        <v>10</v>
      </c>
      <c r="K43" s="6">
        <f>+SUM('[1]EXP TOTAL VINO PAIS'!AB160:AB171)/1000000</f>
        <v>22.470279999999999</v>
      </c>
      <c r="L43" s="6">
        <f>+SUM(C43)+SUM(B44:B54)</f>
        <v>20.383514000000002</v>
      </c>
      <c r="M43" s="6">
        <f t="shared" ref="M43:O43" si="68">+SUM(D43)+SUM(C44:C54)</f>
        <v>16.959506999999999</v>
      </c>
      <c r="N43" s="6">
        <f t="shared" si="68"/>
        <v>25.866350999999998</v>
      </c>
      <c r="O43" s="105">
        <f t="shared" si="68"/>
        <v>34.964895999999996</v>
      </c>
      <c r="P43" s="73">
        <f t="shared" ref="P43" si="69">+SUM(G43)+SUM(F44:F54)</f>
        <v>43.756643000000004</v>
      </c>
      <c r="Q43" s="116">
        <f>+P43/O43-1</f>
        <v>0.25144496354286328</v>
      </c>
      <c r="R43" s="7">
        <f>+POWER(P43/K43,0.2)-1</f>
        <v>0.14258127466640769</v>
      </c>
    </row>
    <row r="44" spans="1:18" x14ac:dyDescent="0.25">
      <c r="A44" s="78" t="s">
        <v>11</v>
      </c>
      <c r="B44" s="6">
        <f>+'[1]EXP TOTAL VINO PAIS'!AB172/1000000</f>
        <v>1.572503</v>
      </c>
      <c r="C44" s="6">
        <f>+'[1]EXP TOTAL VINO PAIS'!AB184/1000000</f>
        <v>1.330327</v>
      </c>
      <c r="D44" s="6">
        <f>+'[1]EXP TOTAL VINO PAIS'!AB196/1000000</f>
        <v>1.018249</v>
      </c>
      <c r="E44" s="6">
        <f>+'[1]EXP TOTAL VINO PAIS'!AB208/1000000</f>
        <v>2.8836599999999999</v>
      </c>
      <c r="F44" s="6">
        <f>+'[1]EXP TOTAL VINO PAIS'!AB220/1000000</f>
        <v>3.492461</v>
      </c>
      <c r="G44" s="73">
        <f>+'[1]EXP TOTAL VINO PAIS'!AB232/1000000</f>
        <v>3.8085149999999999</v>
      </c>
      <c r="H44" s="7">
        <f t="shared" ref="H44:H48" si="70">+G44/F44-1</f>
        <v>9.0496071394927435E-2</v>
      </c>
      <c r="I44" s="2"/>
      <c r="J44" s="78" t="s">
        <v>11</v>
      </c>
      <c r="K44" s="6">
        <f>+SUM('[1]EXP TOTAL VINO PAIS'!AB161:AB172)/1000000</f>
        <v>22.336226</v>
      </c>
      <c r="L44" s="6">
        <f>+SUM(C43:C44)+SUM(B45:B54)</f>
        <v>20.141338000000001</v>
      </c>
      <c r="M44" s="6">
        <f t="shared" ref="M44:O44" si="71">+SUM(D43:D44)+SUM(C45:C54)</f>
        <v>16.647429000000002</v>
      </c>
      <c r="N44" s="6">
        <f t="shared" si="71"/>
        <v>27.731762</v>
      </c>
      <c r="O44" s="105">
        <f t="shared" si="71"/>
        <v>35.573697000000003</v>
      </c>
      <c r="P44" s="73">
        <f t="shared" ref="P44" si="72">+SUM(G43:G44)+SUM(F45:F54)</f>
        <v>44.072696999999998</v>
      </c>
      <c r="Q44" s="116">
        <f t="shared" ref="Q44:Q46" si="73">+P44/O44-1</f>
        <v>0.2389124751357723</v>
      </c>
      <c r="R44" s="7">
        <f t="shared" ref="R44:R46" si="74">+POWER(P44/K44,0.2)-1</f>
        <v>0.14559726069736123</v>
      </c>
    </row>
    <row r="45" spans="1:18" x14ac:dyDescent="0.25">
      <c r="A45" s="78" t="s">
        <v>0</v>
      </c>
      <c r="B45" s="6">
        <f>+'[1]EXP TOTAL VINO PAIS'!AB173/1000000</f>
        <v>1.638307</v>
      </c>
      <c r="C45" s="6">
        <f>+'[1]EXP TOTAL VINO PAIS'!AB185/1000000</f>
        <v>1.4261740000000001</v>
      </c>
      <c r="D45" s="6">
        <f>+'[1]EXP TOTAL VINO PAIS'!AB197/1000000</f>
        <v>1.0872809999999999</v>
      </c>
      <c r="E45" s="6">
        <f>+'[1]EXP TOTAL VINO PAIS'!AB209/1000000</f>
        <v>2.7425139999999999</v>
      </c>
      <c r="F45" s="6">
        <f>+'[1]EXP TOTAL VINO PAIS'!AB221/1000000</f>
        <v>4.1539760000000001</v>
      </c>
      <c r="G45" s="73">
        <f>+'[1]EXP TOTAL VINO PAIS'!AB233/1000000</f>
        <v>3.163608</v>
      </c>
      <c r="H45" s="7">
        <f t="shared" si="70"/>
        <v>-0.238414473266095</v>
      </c>
      <c r="I45" s="2"/>
      <c r="J45" s="78" t="s">
        <v>0</v>
      </c>
      <c r="K45" s="6">
        <f>+SUM('[1]EXP TOTAL VINO PAIS'!AB162:AB173)/1000000</f>
        <v>21.949325000000002</v>
      </c>
      <c r="L45" s="6">
        <f>+SUM(C43:C45)+SUM(B46:B54)</f>
        <v>19.929205</v>
      </c>
      <c r="M45" s="6">
        <f t="shared" ref="M45:O45" si="75">+SUM(D43:D45)+SUM(C46:C54)</f>
        <v>16.308536</v>
      </c>
      <c r="N45" s="6">
        <f t="shared" si="75"/>
        <v>29.386995000000002</v>
      </c>
      <c r="O45" s="105">
        <f t="shared" si="75"/>
        <v>36.985159000000003</v>
      </c>
      <c r="P45" s="73">
        <f t="shared" ref="P45" si="76">+SUM(G43:G45)+SUM(F46:F54)</f>
        <v>43.082329000000001</v>
      </c>
      <c r="Q45" s="116">
        <f t="shared" si="73"/>
        <v>0.16485450285613212</v>
      </c>
      <c r="R45" s="7">
        <f t="shared" si="74"/>
        <v>0.144394075394217</v>
      </c>
    </row>
    <row r="46" spans="1:18" x14ac:dyDescent="0.25">
      <c r="A46" s="78" t="s">
        <v>1</v>
      </c>
      <c r="B46" s="6">
        <f>+'[1]EXP TOTAL VINO PAIS'!AB174/1000000</f>
        <v>2.0967190000000002</v>
      </c>
      <c r="C46" s="6">
        <f>+'[1]EXP TOTAL VINO PAIS'!AB186/1000000</f>
        <v>1.4529160000000001</v>
      </c>
      <c r="D46" s="6">
        <f>+'[1]EXP TOTAL VINO PAIS'!AB198/1000000</f>
        <v>1.240094</v>
      </c>
      <c r="E46" s="6">
        <f>+'[1]EXP TOTAL VINO PAIS'!AB210/1000000</f>
        <v>2.8894839999999999</v>
      </c>
      <c r="F46" s="6">
        <f>+'[1]EXP TOTAL VINO PAIS'!AB222/1000000</f>
        <v>4.3794979999999999</v>
      </c>
      <c r="G46" s="73">
        <f>+'[1]EXP TOTAL VINO PAIS'!AB234/1000000</f>
        <v>2.8395280000000001</v>
      </c>
      <c r="H46" s="7">
        <f t="shared" si="70"/>
        <v>-0.35163162535980153</v>
      </c>
      <c r="I46" s="2"/>
      <c r="J46" s="78" t="s">
        <v>1</v>
      </c>
      <c r="K46" s="6">
        <f>+SUM('[1]EXP TOTAL VINO PAIS'!AB163:AB174)/1000000</f>
        <v>22.254387999999999</v>
      </c>
      <c r="L46" s="6">
        <f>+SUM(C43:C46)+SUM(B47:B54)</f>
        <v>19.285401999999998</v>
      </c>
      <c r="M46" s="6">
        <f t="shared" ref="M46:O46" si="77">+SUM(D43:D46)+SUM(C47:C54)</f>
        <v>16.095714000000001</v>
      </c>
      <c r="N46" s="6">
        <f t="shared" si="77"/>
        <v>31.036384999999996</v>
      </c>
      <c r="O46" s="105">
        <f t="shared" si="77"/>
        <v>38.475172999999998</v>
      </c>
      <c r="P46" s="73">
        <f t="shared" ref="P46" si="78">+SUM(G43:G46)+SUM(F47:F54)</f>
        <v>41.542358999999998</v>
      </c>
      <c r="Q46" s="116">
        <f t="shared" si="73"/>
        <v>7.9718575924272006E-2</v>
      </c>
      <c r="R46" s="7">
        <f t="shared" si="74"/>
        <v>0.13296136368019495</v>
      </c>
    </row>
    <row r="47" spans="1:18" x14ac:dyDescent="0.25">
      <c r="A47" s="78" t="s">
        <v>2</v>
      </c>
      <c r="B47" s="6">
        <f>+'[1]EXP TOTAL VINO PAIS'!AB175/1000000</f>
        <v>2.1552549999999999</v>
      </c>
      <c r="C47" s="6">
        <f>+'[1]EXP TOTAL VINO PAIS'!AB187/1000000</f>
        <v>1.421143</v>
      </c>
      <c r="D47" s="6">
        <f>+'[1]EXP TOTAL VINO PAIS'!AB199/1000000</f>
        <v>1.339963</v>
      </c>
      <c r="E47" s="6">
        <f>+'[1]EXP TOTAL VINO PAIS'!AB211/1000000</f>
        <v>2.9239700000000002</v>
      </c>
      <c r="F47" s="6">
        <f>+'[1]EXP TOTAL VINO PAIS'!AB223/1000000</f>
        <v>5.5000349999999996</v>
      </c>
      <c r="G47" s="73">
        <f>+'[1]EXP TOTAL VINO PAIS'!AB235/1000000</f>
        <v>2.9217689999999998</v>
      </c>
      <c r="H47" s="7">
        <f t="shared" si="70"/>
        <v>-0.46877265326493378</v>
      </c>
      <c r="I47" s="2"/>
      <c r="J47" s="78" t="s">
        <v>2</v>
      </c>
      <c r="K47" s="6">
        <f>+SUM('[1]EXP TOTAL VINO PAIS'!AB164:AB175)/1000000</f>
        <v>22.477096</v>
      </c>
      <c r="L47" s="6">
        <f>+SUM(C43:C47)+SUM(B48:B54)</f>
        <v>18.551289999999998</v>
      </c>
      <c r="M47" s="6">
        <f t="shared" ref="M47:O47" si="79">+SUM(D43:D47)+SUM(C48:C54)</f>
        <v>16.014534000000001</v>
      </c>
      <c r="N47" s="6">
        <f t="shared" si="79"/>
        <v>32.620391999999995</v>
      </c>
      <c r="O47" s="105">
        <f t="shared" si="79"/>
        <v>41.051237999999998</v>
      </c>
      <c r="P47" s="73">
        <f t="shared" ref="P47" si="80">+SUM(G43:G47)+SUM(F48:F54)</f>
        <v>38.964092999999998</v>
      </c>
      <c r="Q47" s="116">
        <f t="shared" ref="Q47:Q48" si="81">+P47/O47-1</f>
        <v>-5.0842437443664901E-2</v>
      </c>
      <c r="R47" s="7">
        <f t="shared" ref="R47:R48" si="82">+POWER(P47/K47,0.2)-1</f>
        <v>0.11631015153224245</v>
      </c>
    </row>
    <row r="48" spans="1:18" x14ac:dyDescent="0.25">
      <c r="A48" s="78" t="s">
        <v>3</v>
      </c>
      <c r="B48" s="6">
        <f>+'[1]EXP TOTAL VINO PAIS'!AB176/1000000</f>
        <v>1.8163879999999999</v>
      </c>
      <c r="C48" s="6">
        <f>+'[1]EXP TOTAL VINO PAIS'!AB188/1000000</f>
        <v>1.2767139999999999</v>
      </c>
      <c r="D48" s="6">
        <f>+'[1]EXP TOTAL VINO PAIS'!AB200/1000000</f>
        <v>1.3279319999999999</v>
      </c>
      <c r="E48" s="6">
        <f>+'[1]EXP TOTAL VINO PAIS'!AB212/1000000</f>
        <v>1.757933</v>
      </c>
      <c r="F48" s="6">
        <f>+'[1]EXP TOTAL VINO PAIS'!AB224/1000000</f>
        <v>2.636107</v>
      </c>
      <c r="G48" s="73">
        <f>+'[1]EXP TOTAL VINO PAIS'!AB236/1000000</f>
        <v>2.1336059999999999</v>
      </c>
      <c r="H48" s="7">
        <f t="shared" si="70"/>
        <v>-0.19062238368928119</v>
      </c>
      <c r="I48" s="2"/>
      <c r="J48" s="78" t="s">
        <v>3</v>
      </c>
      <c r="K48" s="6">
        <f>+SUM('[1]EXP TOTAL VINO PAIS'!AB165:AB176)/1000000</f>
        <v>21.990210000000001</v>
      </c>
      <c r="L48" s="6">
        <f>+SUM(C43:C48)+SUM(B49:B54)</f>
        <v>18.011615999999997</v>
      </c>
      <c r="M48" s="6">
        <f t="shared" ref="M48:O48" si="83">+SUM(D43:D48)+SUM(C49:C54)</f>
        <v>16.065752</v>
      </c>
      <c r="N48" s="6">
        <f t="shared" si="83"/>
        <v>33.050393</v>
      </c>
      <c r="O48" s="105">
        <f t="shared" si="83"/>
        <v>41.929411999999999</v>
      </c>
      <c r="P48" s="73">
        <f t="shared" ref="P48" si="84">+SUM(G43:G48)+SUM(F49:F54)</f>
        <v>38.461591999999996</v>
      </c>
      <c r="Q48" s="116">
        <f t="shared" si="81"/>
        <v>-8.2706144317025054E-2</v>
      </c>
      <c r="R48" s="7">
        <f t="shared" si="82"/>
        <v>0.11830322146533234</v>
      </c>
    </row>
    <row r="49" spans="1:18" x14ac:dyDescent="0.25">
      <c r="A49" s="78" t="s">
        <v>4</v>
      </c>
      <c r="B49" s="6">
        <f>+'[1]EXP TOTAL VINO PAIS'!AB177/1000000</f>
        <v>1.228899</v>
      </c>
      <c r="C49" s="6">
        <f>+'[1]EXP TOTAL VINO PAIS'!AB189/1000000</f>
        <v>1.6030230000000001</v>
      </c>
      <c r="D49" s="6">
        <f>+'[1]EXP TOTAL VINO PAIS'!AB201/1000000</f>
        <v>2.510494</v>
      </c>
      <c r="E49" s="6">
        <f>+'[1]EXP TOTAL VINO PAIS'!AB213/1000000</f>
        <v>2.520632</v>
      </c>
      <c r="F49" s="6">
        <f>+'[1]EXP TOTAL VINO PAIS'!AB225/1000000</f>
        <v>2.5535540000000001</v>
      </c>
      <c r="G49" s="73"/>
      <c r="H49" s="8"/>
      <c r="I49" s="2"/>
      <c r="J49" s="78" t="s">
        <v>4</v>
      </c>
      <c r="K49" s="6">
        <f>+SUM('[1]EXP TOTAL VINO PAIS'!AB166:AB177)/1000000</f>
        <v>21.525575</v>
      </c>
      <c r="L49" s="6">
        <f>+SUM(C43:C49)+SUM(B50:B54)</f>
        <v>18.385739999999998</v>
      </c>
      <c r="M49" s="6">
        <f t="shared" ref="M49:O49" si="85">+SUM(D43:D49)+SUM(C50:C54)</f>
        <v>16.973222999999997</v>
      </c>
      <c r="N49" s="6">
        <f t="shared" si="85"/>
        <v>33.060530999999997</v>
      </c>
      <c r="O49" s="105">
        <f t="shared" si="85"/>
        <v>41.962333999999998</v>
      </c>
      <c r="P49" s="73"/>
      <c r="Q49" s="117"/>
      <c r="R49" s="8"/>
    </row>
    <row r="50" spans="1:18" x14ac:dyDescent="0.25">
      <c r="A50" s="78" t="s">
        <v>5</v>
      </c>
      <c r="B50" s="6">
        <f>+'[1]EXP TOTAL VINO PAIS'!AB178/1000000</f>
        <v>2.0121579999999999</v>
      </c>
      <c r="C50" s="6">
        <f>+'[1]EXP TOTAL VINO PAIS'!AB190/1000000</f>
        <v>1.587118</v>
      </c>
      <c r="D50" s="6">
        <f>+'[1]EXP TOTAL VINO PAIS'!AB202/1000000</f>
        <v>2.9396800000000001</v>
      </c>
      <c r="E50" s="6">
        <f>+'[1]EXP TOTAL VINO PAIS'!AB214/1000000</f>
        <v>3.3721079999999999</v>
      </c>
      <c r="F50" s="6">
        <f>+'[1]EXP TOTAL VINO PAIS'!AB226/1000000</f>
        <v>5.2837820000000004</v>
      </c>
      <c r="G50" s="73"/>
      <c r="H50" s="8"/>
      <c r="I50" s="2"/>
      <c r="J50" s="78" t="s">
        <v>5</v>
      </c>
      <c r="K50" s="6">
        <f>+SUM('[1]EXP TOTAL VINO PAIS'!AB167:AB178)/1000000</f>
        <v>21.399198999999999</v>
      </c>
      <c r="L50" s="6">
        <f>+SUM(C43:C50)+SUM(B51:B54)</f>
        <v>17.960699999999999</v>
      </c>
      <c r="M50" s="6">
        <f t="shared" ref="M50:O50" si="86">+SUM(D43:D50)+SUM(C51:C54)</f>
        <v>18.325784999999996</v>
      </c>
      <c r="N50" s="6">
        <f t="shared" si="86"/>
        <v>33.492958999999999</v>
      </c>
      <c r="O50" s="105">
        <f t="shared" si="86"/>
        <v>43.874008000000003</v>
      </c>
      <c r="P50" s="73"/>
      <c r="Q50" s="117"/>
      <c r="R50" s="8"/>
    </row>
    <row r="51" spans="1:18" x14ac:dyDescent="0.25">
      <c r="A51" s="78" t="s">
        <v>6</v>
      </c>
      <c r="B51" s="6">
        <f>+'[1]EXP TOTAL VINO PAIS'!AB179/1000000</f>
        <v>1.867456</v>
      </c>
      <c r="C51" s="6">
        <f>+'[1]EXP TOTAL VINO PAIS'!AB191/1000000</f>
        <v>1.1978009999999999</v>
      </c>
      <c r="D51" s="6">
        <f>+'[1]EXP TOTAL VINO PAIS'!AB203/1000000</f>
        <v>1.936928</v>
      </c>
      <c r="E51" s="6">
        <f>+'[1]EXP TOTAL VINO PAIS'!AB215/1000000</f>
        <v>2.278502</v>
      </c>
      <c r="F51" s="6">
        <f>+'[1]EXP TOTAL VINO PAIS'!AB227/1000000</f>
        <v>2.919521</v>
      </c>
      <c r="G51" s="73"/>
      <c r="H51" s="8"/>
      <c r="I51" s="2"/>
      <c r="J51" s="78" t="s">
        <v>6</v>
      </c>
      <c r="K51" s="6">
        <f>+SUM('[1]EXP TOTAL VINO PAIS'!AB168:AB179)/1000000</f>
        <v>20.822872</v>
      </c>
      <c r="L51" s="6">
        <f>+SUM(C43:C51)+SUM(B52:B54)</f>
        <v>17.291045</v>
      </c>
      <c r="M51" s="6">
        <f t="shared" ref="M51:O51" si="87">+SUM(D43:D51)+SUM(C52:C54)</f>
        <v>19.064912</v>
      </c>
      <c r="N51" s="6">
        <f t="shared" si="87"/>
        <v>33.834533</v>
      </c>
      <c r="O51" s="105">
        <f t="shared" si="87"/>
        <v>44.515027000000003</v>
      </c>
      <c r="P51" s="73"/>
      <c r="Q51" s="117"/>
      <c r="R51" s="8"/>
    </row>
    <row r="52" spans="1:18" x14ac:dyDescent="0.25">
      <c r="A52" s="78" t="s">
        <v>7</v>
      </c>
      <c r="B52" s="6">
        <f>+'[1]EXP TOTAL VINO PAIS'!AB180/1000000</f>
        <v>1.9228799999999999</v>
      </c>
      <c r="C52" s="6">
        <f>+'[1]EXP TOTAL VINO PAIS'!AB192/1000000</f>
        <v>1.953913</v>
      </c>
      <c r="D52" s="6">
        <f>+'[1]EXP TOTAL VINO PAIS'!AB204/1000000</f>
        <v>2.6913649999999998</v>
      </c>
      <c r="E52" s="6">
        <f>+'[1]EXP TOTAL VINO PAIS'!AB216/1000000</f>
        <v>3.1722139999999999</v>
      </c>
      <c r="F52" s="6">
        <f>+'[1]EXP TOTAL VINO PAIS'!AB228/1000000</f>
        <v>3.4212159999999998</v>
      </c>
      <c r="G52" s="73"/>
      <c r="H52" s="8"/>
      <c r="I52" s="2"/>
      <c r="J52" s="78" t="s">
        <v>7</v>
      </c>
      <c r="K52" s="6">
        <f>+SUM('[1]EXP TOTAL VINO PAIS'!AB169:AB180)/1000000</f>
        <v>20.697599</v>
      </c>
      <c r="L52" s="6">
        <f>+SUM(C43:C52)+SUM(B53:B54)</f>
        <v>17.322077999999998</v>
      </c>
      <c r="M52" s="6">
        <f t="shared" ref="M52:O52" si="88">+SUM(D43:D52)+SUM(C53:C54)</f>
        <v>19.802363999999997</v>
      </c>
      <c r="N52" s="6">
        <f t="shared" si="88"/>
        <v>34.315382</v>
      </c>
      <c r="O52" s="105">
        <f t="shared" si="88"/>
        <v>44.764029000000008</v>
      </c>
      <c r="P52" s="73"/>
      <c r="Q52" s="117"/>
      <c r="R52" s="8"/>
    </row>
    <row r="53" spans="1:18" x14ac:dyDescent="0.25">
      <c r="A53" s="78" t="s">
        <v>8</v>
      </c>
      <c r="B53" s="6">
        <f>+'[1]EXP TOTAL VINO PAIS'!AB181/1000000</f>
        <v>1.358473</v>
      </c>
      <c r="C53" s="6">
        <f>+'[1]EXP TOTAL VINO PAIS'!AB193/1000000</f>
        <v>1.3511139999999999</v>
      </c>
      <c r="D53" s="6">
        <f>+'[1]EXP TOTAL VINO PAIS'!AB205/1000000</f>
        <v>2.1108820000000001</v>
      </c>
      <c r="E53" s="6">
        <f>+'[1]EXP TOTAL VINO PAIS'!AB217/1000000</f>
        <v>2.339709</v>
      </c>
      <c r="F53" s="6">
        <f>+'[1]EXP TOTAL VINO PAIS'!AB229/1000000</f>
        <v>2.6900909999999998</v>
      </c>
      <c r="G53" s="73"/>
      <c r="H53" s="8"/>
      <c r="I53" s="2"/>
      <c r="J53" s="78" t="s">
        <v>8</v>
      </c>
      <c r="K53" s="6">
        <f>+SUM('[1]EXP TOTAL VINO PAIS'!AB170:AB181)/1000000</f>
        <v>20.555271999999999</v>
      </c>
      <c r="L53" s="6">
        <f>+SUM(C43:C53)+SUM(B54)</f>
        <v>17.314719</v>
      </c>
      <c r="M53" s="6">
        <f t="shared" ref="M53:O53" si="89">+SUM(D43:D53)+SUM(C54)</f>
        <v>20.562131999999998</v>
      </c>
      <c r="N53" s="6">
        <f t="shared" si="89"/>
        <v>34.544209000000002</v>
      </c>
      <c r="O53" s="105">
        <f t="shared" si="89"/>
        <v>45.114411000000004</v>
      </c>
      <c r="P53" s="73"/>
      <c r="Q53" s="117"/>
      <c r="R53" s="8"/>
    </row>
    <row r="54" spans="1:18" x14ac:dyDescent="0.25">
      <c r="A54" s="78" t="s">
        <v>9</v>
      </c>
      <c r="B54" s="6">
        <f>+'[1]EXP TOTAL VINO PAIS'!AB182/1000000</f>
        <v>1.336943</v>
      </c>
      <c r="C54" s="6">
        <f>+'[1]EXP TOTAL VINO PAIS'!AB194/1000000</f>
        <v>1.4530529999999999</v>
      </c>
      <c r="D54" s="6">
        <f>+'[1]EXP TOTAL VINO PAIS'!AB206/1000000</f>
        <v>4.3320249999999998</v>
      </c>
      <c r="E54" s="6">
        <f>+'[1]EXP TOTAL VINO PAIS'!AB218/1000000</f>
        <v>4.7788760000000003</v>
      </c>
      <c r="F54" s="6">
        <f>+'[1]EXP TOTAL VINO PAIS'!AB230/1000000</f>
        <v>3.4456730000000002</v>
      </c>
      <c r="G54" s="73"/>
      <c r="H54" s="8"/>
      <c r="I54" s="2"/>
      <c r="J54" s="78" t="s">
        <v>9</v>
      </c>
      <c r="K54" s="6">
        <f>+SUM('[1]EXP TOTAL VINO PAIS'!AB171:AB182)/1000000</f>
        <v>20.501096</v>
      </c>
      <c r="L54" s="6">
        <f>+SUM(C43:C54)</f>
        <v>17.430828999999999</v>
      </c>
      <c r="M54" s="6">
        <f t="shared" ref="M54:O54" si="90">+SUM(D43:D54)</f>
        <v>23.441103999999996</v>
      </c>
      <c r="N54" s="6">
        <f t="shared" si="90"/>
        <v>34.991060000000004</v>
      </c>
      <c r="O54" s="105">
        <f t="shared" si="90"/>
        <v>43.781208000000007</v>
      </c>
      <c r="P54" s="73"/>
      <c r="Q54" s="117"/>
      <c r="R54" s="8"/>
    </row>
    <row r="55" spans="1:18" ht="25.5" x14ac:dyDescent="0.25">
      <c r="A55" s="89" t="s">
        <v>13</v>
      </c>
      <c r="B55" s="90">
        <f>SUM(B43:B54)</f>
        <v>20.501096</v>
      </c>
      <c r="C55" s="90">
        <f t="shared" ref="C55:F55" si="91">SUM(C43:C54)</f>
        <v>17.430828999999999</v>
      </c>
      <c r="D55" s="90">
        <f t="shared" si="91"/>
        <v>23.441103999999996</v>
      </c>
      <c r="E55" s="90">
        <f t="shared" si="91"/>
        <v>34.991060000000004</v>
      </c>
      <c r="F55" s="90">
        <f t="shared" si="91"/>
        <v>43.781208000000007</v>
      </c>
      <c r="G55" s="91"/>
      <c r="H55" s="92"/>
      <c r="I55" s="3"/>
      <c r="J55" s="79" t="s">
        <v>14</v>
      </c>
      <c r="K55" s="82">
        <f>+AVERAGE(K43:K54)</f>
        <v>21.581594833333337</v>
      </c>
      <c r="L55" s="82">
        <f>+AVERAGE(L43:L54)</f>
        <v>18.500623000000001</v>
      </c>
      <c r="M55" s="82">
        <f t="shared" ref="M55:P55" si="92">+AVERAGE(M43:M54)</f>
        <v>18.021749333333329</v>
      </c>
      <c r="N55" s="82">
        <f t="shared" si="92"/>
        <v>31.994246000000004</v>
      </c>
      <c r="O55" s="106">
        <f t="shared" si="92"/>
        <v>41.08254933333334</v>
      </c>
      <c r="P55" s="83">
        <f t="shared" si="92"/>
        <v>41.646618833333335</v>
      </c>
      <c r="Q55" s="118">
        <f t="shared" ref="Q55" si="93">+P55/O55-1</f>
        <v>1.3730148424414335E-2</v>
      </c>
      <c r="R55" s="113">
        <f t="shared" ref="R55" si="94">+POWER(P55/K55,0.2)-1</f>
        <v>0.14051038104453384</v>
      </c>
    </row>
    <row r="56" spans="1:18" ht="25.5" x14ac:dyDescent="0.25">
      <c r="A56" s="93" t="s">
        <v>15</v>
      </c>
      <c r="B56" s="94">
        <f>+B55/B$199</f>
        <v>7.9076037033532734E-2</v>
      </c>
      <c r="C56" s="94">
        <f t="shared" ref="C56:F56" si="95">+C55/C$199</f>
        <v>7.7664023439643001E-2</v>
      </c>
      <c r="D56" s="94">
        <f t="shared" si="95"/>
        <v>8.5450117826481015E-2</v>
      </c>
      <c r="E56" s="94">
        <f t="shared" si="95"/>
        <v>0.1147772167415347</v>
      </c>
      <c r="F56" s="94">
        <f t="shared" si="95"/>
        <v>0.112011936039173</v>
      </c>
      <c r="G56" s="95"/>
      <c r="H56" s="96"/>
      <c r="I56" s="3"/>
      <c r="J56" s="80" t="s">
        <v>15</v>
      </c>
      <c r="K56" s="84">
        <f>+K55/K$199</f>
        <v>8.3349632771199597E-2</v>
      </c>
      <c r="L56" s="84">
        <f t="shared" ref="L56:P56" si="96">+L55/L$199</f>
        <v>7.6907971704123862E-2</v>
      </c>
      <c r="M56" s="84">
        <f t="shared" si="96"/>
        <v>7.6476242253325638E-2</v>
      </c>
      <c r="N56" s="84">
        <f t="shared" si="96"/>
        <v>0.1079886083829948</v>
      </c>
      <c r="O56" s="107">
        <f t="shared" si="96"/>
        <v>0.1102887689591497</v>
      </c>
      <c r="P56" s="110">
        <f t="shared" si="96"/>
        <v>0.12006858913058266</v>
      </c>
      <c r="Q56" s="110"/>
      <c r="R56" s="114"/>
    </row>
    <row r="57" spans="1:18" ht="26.25" thickBot="1" x14ac:dyDescent="0.3">
      <c r="A57" s="97" t="s">
        <v>12</v>
      </c>
      <c r="B57" s="98"/>
      <c r="C57" s="99">
        <f>+C55/B55-1</f>
        <v>-0.14976111521062097</v>
      </c>
      <c r="D57" s="99">
        <f t="shared" ref="D57:F57" si="97">+D55/C55-1</f>
        <v>0.34480718042727609</v>
      </c>
      <c r="E57" s="99">
        <f t="shared" si="97"/>
        <v>0.49272235642143869</v>
      </c>
      <c r="F57" s="99">
        <f t="shared" si="97"/>
        <v>0.25121125224557361</v>
      </c>
      <c r="G57" s="100"/>
      <c r="H57" s="101"/>
      <c r="I57" s="2"/>
      <c r="J57" s="81" t="s">
        <v>12</v>
      </c>
      <c r="K57" s="85"/>
      <c r="L57" s="86">
        <f>+L55/K55-1</f>
        <v>-0.14275922873756741</v>
      </c>
      <c r="M57" s="86">
        <f t="shared" ref="M57:P57" si="98">+M55/L55-1</f>
        <v>-2.5884191395428746E-2</v>
      </c>
      <c r="N57" s="86">
        <f t="shared" si="98"/>
        <v>0.77531300698001115</v>
      </c>
      <c r="O57" s="108">
        <f t="shared" si="98"/>
        <v>0.28406055680553721</v>
      </c>
      <c r="P57" s="111">
        <f t="shared" si="98"/>
        <v>1.3730148424414335E-2</v>
      </c>
      <c r="Q57" s="87"/>
      <c r="R57" s="88"/>
    </row>
    <row r="58" spans="1:18" ht="15.75" thickBot="1" x14ac:dyDescent="0.3"/>
    <row r="59" spans="1:18" ht="15.75" thickBot="1" x14ac:dyDescent="0.3">
      <c r="A59" s="266" t="s">
        <v>108</v>
      </c>
      <c r="B59" s="267"/>
      <c r="C59" s="267"/>
      <c r="D59" s="267"/>
      <c r="E59" s="267"/>
      <c r="F59" s="267"/>
      <c r="G59" s="267"/>
      <c r="H59" s="268"/>
      <c r="I59" s="2"/>
      <c r="J59" s="266" t="s">
        <v>109</v>
      </c>
      <c r="K59" s="267"/>
      <c r="L59" s="267"/>
      <c r="M59" s="267"/>
      <c r="N59" s="267"/>
      <c r="O59" s="267"/>
      <c r="P59" s="267"/>
      <c r="Q59" s="267"/>
      <c r="R59" s="268"/>
    </row>
    <row r="60" spans="1:18" ht="38.25" x14ac:dyDescent="0.25">
      <c r="A60" s="74"/>
      <c r="B60" s="75">
        <v>2016</v>
      </c>
      <c r="C60" s="75">
        <f>+B60+1</f>
        <v>2017</v>
      </c>
      <c r="D60" s="75">
        <f t="shared" ref="D60:G60" si="99">+C60+1</f>
        <v>2018</v>
      </c>
      <c r="E60" s="75">
        <f t="shared" si="99"/>
        <v>2019</v>
      </c>
      <c r="F60" s="75">
        <f t="shared" si="99"/>
        <v>2020</v>
      </c>
      <c r="G60" s="76">
        <f t="shared" si="99"/>
        <v>2021</v>
      </c>
      <c r="H60" s="77" t="s">
        <v>16</v>
      </c>
      <c r="I60" s="2"/>
      <c r="J60" s="103"/>
      <c r="K60" s="102">
        <v>2016</v>
      </c>
      <c r="L60" s="102">
        <f>+K60+1</f>
        <v>2017</v>
      </c>
      <c r="M60" s="102">
        <f t="shared" ref="M60:P60" si="100">+L60+1</f>
        <v>2018</v>
      </c>
      <c r="N60" s="102">
        <f t="shared" si="100"/>
        <v>2019</v>
      </c>
      <c r="O60" s="104">
        <f t="shared" si="100"/>
        <v>2020</v>
      </c>
      <c r="P60" s="109">
        <f t="shared" si="100"/>
        <v>2021</v>
      </c>
      <c r="Q60" s="115" t="s">
        <v>16</v>
      </c>
      <c r="R60" s="112" t="s">
        <v>21</v>
      </c>
    </row>
    <row r="61" spans="1:18" x14ac:dyDescent="0.25">
      <c r="A61" s="78" t="s">
        <v>10</v>
      </c>
      <c r="B61" s="6">
        <f>+'[1]EXP TOTAL VINO PAIS'!AC171/1000000</f>
        <v>0.41170899999999999</v>
      </c>
      <c r="C61" s="6">
        <f>+'[1]EXP TOTAL VINO PAIS'!AC183/1000000</f>
        <v>0.74249699999999996</v>
      </c>
      <c r="D61" s="6">
        <f>+'[1]EXP TOTAL VINO PAIS'!AC195/1000000</f>
        <v>0.996394</v>
      </c>
      <c r="E61" s="6">
        <f>+'[1]EXP TOTAL VINO PAIS'!AC207/1000000</f>
        <v>0.62845899999999999</v>
      </c>
      <c r="F61" s="6">
        <f>+'[1]EXP TOTAL VINO PAIS'!AC219/1000000</f>
        <v>0.65377700000000005</v>
      </c>
      <c r="G61" s="73">
        <f>+'[1]EXP TOTAL VINO PAIS'!AC231/1000000</f>
        <v>1.6599619999999999</v>
      </c>
      <c r="H61" s="7">
        <f>+G61/F61-1</f>
        <v>1.5390339519438583</v>
      </c>
      <c r="I61" s="2"/>
      <c r="J61" s="78" t="s">
        <v>10</v>
      </c>
      <c r="K61" s="6">
        <f>+SUM('[1]EXP TOTAL VINO PAIS'!AC160:AC171)/1000000</f>
        <v>12.735391999999999</v>
      </c>
      <c r="L61" s="6">
        <f>+SUM(C61)+SUM(B62:B72)</f>
        <v>14.90375</v>
      </c>
      <c r="M61" s="6">
        <f t="shared" ref="M61:O61" si="101">+SUM(D61)+SUM(C62:C72)</f>
        <v>16.556168</v>
      </c>
      <c r="N61" s="6">
        <f t="shared" si="101"/>
        <v>15.914369000000001</v>
      </c>
      <c r="O61" s="105">
        <f t="shared" si="101"/>
        <v>17.675551000000002</v>
      </c>
      <c r="P61" s="73">
        <f t="shared" ref="P61" si="102">+SUM(G61)+SUM(F62:F72)</f>
        <v>24.091116999999997</v>
      </c>
      <c r="Q61" s="116">
        <f>+P61/O61-1</f>
        <v>0.36296271612692554</v>
      </c>
      <c r="R61" s="7">
        <f>+POWER(P61/K61,0.2)-1</f>
        <v>0.13597539281965965</v>
      </c>
    </row>
    <row r="62" spans="1:18" x14ac:dyDescent="0.25">
      <c r="A62" s="78" t="s">
        <v>11</v>
      </c>
      <c r="B62" s="6">
        <f>+'[1]EXP TOTAL VINO PAIS'!AC172/1000000</f>
        <v>0.53198999999999996</v>
      </c>
      <c r="C62" s="6">
        <f>+'[1]EXP TOTAL VINO PAIS'!AC184/1000000</f>
        <v>0.88859100000000002</v>
      </c>
      <c r="D62" s="6">
        <f>+'[1]EXP TOTAL VINO PAIS'!AC196/1000000</f>
        <v>0.88910400000000001</v>
      </c>
      <c r="E62" s="6">
        <f>+'[1]EXP TOTAL VINO PAIS'!AC208/1000000</f>
        <v>0.91212300000000002</v>
      </c>
      <c r="F62" s="6">
        <f>+'[1]EXP TOTAL VINO PAIS'!AC220/1000000</f>
        <v>1.2024680000000001</v>
      </c>
      <c r="G62" s="73">
        <f>+'[1]EXP TOTAL VINO PAIS'!AC232/1000000</f>
        <v>1.250586</v>
      </c>
      <c r="H62" s="7">
        <f t="shared" ref="H62:H66" si="103">+G62/F62-1</f>
        <v>4.0016033690709385E-2</v>
      </c>
      <c r="I62" s="2"/>
      <c r="J62" s="78" t="s">
        <v>11</v>
      </c>
      <c r="K62" s="6">
        <f>+SUM('[1]EXP TOTAL VINO PAIS'!AC161:AC172)/1000000</f>
        <v>12.296265</v>
      </c>
      <c r="L62" s="6">
        <f>+SUM(C61:C62)+SUM(B63:B72)</f>
        <v>15.260351</v>
      </c>
      <c r="M62" s="6">
        <f t="shared" ref="M62:O62" si="104">+SUM(D61:D62)+SUM(C63:C72)</f>
        <v>16.556680999999998</v>
      </c>
      <c r="N62" s="6">
        <f t="shared" si="104"/>
        <v>15.937387999999999</v>
      </c>
      <c r="O62" s="105">
        <f t="shared" si="104"/>
        <v>17.965896000000001</v>
      </c>
      <c r="P62" s="73">
        <f t="shared" ref="P62" si="105">+SUM(G61:G62)+SUM(F63:F72)</f>
        <v>24.139234999999999</v>
      </c>
      <c r="Q62" s="116">
        <f t="shared" ref="Q62:Q64" si="106">+P62/O62-1</f>
        <v>0.34361431236159889</v>
      </c>
      <c r="R62" s="7">
        <f t="shared" ref="R62:R64" si="107">+POWER(P62/K62,0.2)-1</f>
        <v>0.14443217098478778</v>
      </c>
    </row>
    <row r="63" spans="1:18" x14ac:dyDescent="0.25">
      <c r="A63" s="78" t="s">
        <v>0</v>
      </c>
      <c r="B63" s="6">
        <f>+'[1]EXP TOTAL VINO PAIS'!AC173/1000000</f>
        <v>1.032821</v>
      </c>
      <c r="C63" s="6">
        <f>+'[1]EXP TOTAL VINO PAIS'!AC185/1000000</f>
        <v>0.93171000000000004</v>
      </c>
      <c r="D63" s="6">
        <f>+'[1]EXP TOTAL VINO PAIS'!AC197/1000000</f>
        <v>1.300532</v>
      </c>
      <c r="E63" s="6">
        <f>+'[1]EXP TOTAL VINO PAIS'!AC209/1000000</f>
        <v>1.055687</v>
      </c>
      <c r="F63" s="6">
        <f>+'[1]EXP TOTAL VINO PAIS'!AC221/1000000</f>
        <v>0.91025199999999995</v>
      </c>
      <c r="G63" s="73">
        <f>+'[1]EXP TOTAL VINO PAIS'!AC233/1000000</f>
        <v>2.1121210000000001</v>
      </c>
      <c r="H63" s="7">
        <f t="shared" si="103"/>
        <v>1.3203695240438913</v>
      </c>
      <c r="I63" s="2"/>
      <c r="J63" s="78" t="s">
        <v>0</v>
      </c>
      <c r="K63" s="6">
        <f>+SUM('[1]EXP TOTAL VINO PAIS'!AC162:AC173)/1000000</f>
        <v>12.254504000000001</v>
      </c>
      <c r="L63" s="6">
        <f>+SUM(C61:C63)+SUM(B64:B72)</f>
        <v>15.15924</v>
      </c>
      <c r="M63" s="6">
        <f t="shared" ref="M63:O63" si="108">+SUM(D61:D63)+SUM(C64:C72)</f>
        <v>16.925502999999999</v>
      </c>
      <c r="N63" s="6">
        <f t="shared" si="108"/>
        <v>15.692542999999997</v>
      </c>
      <c r="O63" s="105">
        <f t="shared" si="108"/>
        <v>17.820460999999998</v>
      </c>
      <c r="P63" s="73">
        <f t="shared" ref="P63" si="109">+SUM(G61:G63)+SUM(F64:F72)</f>
        <v>25.341104000000001</v>
      </c>
      <c r="Q63" s="116">
        <f t="shared" si="106"/>
        <v>0.42202292073139991</v>
      </c>
      <c r="R63" s="7">
        <f t="shared" si="107"/>
        <v>0.15639434353900339</v>
      </c>
    </row>
    <row r="64" spans="1:18" x14ac:dyDescent="0.25">
      <c r="A64" s="78" t="s">
        <v>1</v>
      </c>
      <c r="B64" s="6">
        <f>+'[1]EXP TOTAL VINO PAIS'!AC174/1000000</f>
        <v>1.0452999999999999</v>
      </c>
      <c r="C64" s="6">
        <f>+'[1]EXP TOTAL VINO PAIS'!AC186/1000000</f>
        <v>1.459449</v>
      </c>
      <c r="D64" s="6">
        <f>+'[1]EXP TOTAL VINO PAIS'!AC198/1000000</f>
        <v>1.3918079999999999</v>
      </c>
      <c r="E64" s="6">
        <f>+'[1]EXP TOTAL VINO PAIS'!AC210/1000000</f>
        <v>1.457498</v>
      </c>
      <c r="F64" s="6">
        <f>+'[1]EXP TOTAL VINO PAIS'!AC222/1000000</f>
        <v>0.68383099999999997</v>
      </c>
      <c r="G64" s="73">
        <f>+'[1]EXP TOTAL VINO PAIS'!AC234/1000000</f>
        <v>1.886385</v>
      </c>
      <c r="H64" s="7">
        <f t="shared" si="103"/>
        <v>1.7585543796639813</v>
      </c>
      <c r="I64" s="2"/>
      <c r="J64" s="78" t="s">
        <v>1</v>
      </c>
      <c r="K64" s="6">
        <f>+SUM('[1]EXP TOTAL VINO PAIS'!AC163:AC174)/1000000</f>
        <v>12.330843</v>
      </c>
      <c r="L64" s="6">
        <f>+SUM(C61:C64)+SUM(B65:B72)</f>
        <v>15.573389000000001</v>
      </c>
      <c r="M64" s="6">
        <f t="shared" ref="M64:O64" si="110">+SUM(D61:D64)+SUM(C65:C72)</f>
        <v>16.857861999999997</v>
      </c>
      <c r="N64" s="6">
        <f t="shared" si="110"/>
        <v>15.758233000000001</v>
      </c>
      <c r="O64" s="105">
        <f t="shared" si="110"/>
        <v>17.046793999999998</v>
      </c>
      <c r="P64" s="73">
        <f t="shared" ref="P64" si="111">+SUM(G61:G64)+SUM(F65:F72)</f>
        <v>26.543658000000001</v>
      </c>
      <c r="Q64" s="116">
        <f t="shared" si="106"/>
        <v>0.55710557656765269</v>
      </c>
      <c r="R64" s="7">
        <f t="shared" si="107"/>
        <v>0.16571826426315939</v>
      </c>
    </row>
    <row r="65" spans="1:18" x14ac:dyDescent="0.25">
      <c r="A65" s="78" t="s">
        <v>2</v>
      </c>
      <c r="B65" s="6">
        <f>+'[1]EXP TOTAL VINO PAIS'!AC175/1000000</f>
        <v>1.329726</v>
      </c>
      <c r="C65" s="6">
        <f>+'[1]EXP TOTAL VINO PAIS'!AC187/1000000</f>
        <v>1.279417</v>
      </c>
      <c r="D65" s="6">
        <f>+'[1]EXP TOTAL VINO PAIS'!AC199/1000000</f>
        <v>1.2922640000000001</v>
      </c>
      <c r="E65" s="6">
        <f>+'[1]EXP TOTAL VINO PAIS'!AC211/1000000</f>
        <v>1.347</v>
      </c>
      <c r="F65" s="6">
        <f>+'[1]EXP TOTAL VINO PAIS'!AC223/1000000</f>
        <v>1.4528909999999999</v>
      </c>
      <c r="G65" s="73">
        <f>+'[1]EXP TOTAL VINO PAIS'!AC235/1000000</f>
        <v>2.4252919999999998</v>
      </c>
      <c r="H65" s="7">
        <f t="shared" si="103"/>
        <v>0.66928695958609419</v>
      </c>
      <c r="I65" s="2"/>
      <c r="J65" s="78" t="s">
        <v>2</v>
      </c>
      <c r="K65" s="6">
        <f>+SUM('[1]EXP TOTAL VINO PAIS'!AC164:AC175)/1000000</f>
        <v>12.716163999999999</v>
      </c>
      <c r="L65" s="6">
        <f>+SUM(C61:C65)+SUM(B66:B72)</f>
        <v>15.52308</v>
      </c>
      <c r="M65" s="6">
        <f t="shared" ref="M65:O65" si="112">+SUM(D61:D65)+SUM(C66:C72)</f>
        <v>16.870708999999998</v>
      </c>
      <c r="N65" s="6">
        <f t="shared" si="112"/>
        <v>15.812969000000001</v>
      </c>
      <c r="O65" s="105">
        <f t="shared" si="112"/>
        <v>17.152684999999998</v>
      </c>
      <c r="P65" s="73">
        <f t="shared" ref="P65" si="113">+SUM(G61:G65)+SUM(F66:F72)</f>
        <v>27.516058999999998</v>
      </c>
      <c r="Q65" s="116">
        <f t="shared" ref="Q65:Q66" si="114">+P65/O65-1</f>
        <v>0.60418377647581134</v>
      </c>
      <c r="R65" s="7">
        <f t="shared" ref="R65:R66" si="115">+POWER(P65/K65,0.2)-1</f>
        <v>0.16693327080410358</v>
      </c>
    </row>
    <row r="66" spans="1:18" x14ac:dyDescent="0.25">
      <c r="A66" s="78" t="s">
        <v>3</v>
      </c>
      <c r="B66" s="6">
        <f>+'[1]EXP TOTAL VINO PAIS'!AC176/1000000</f>
        <v>1.228335</v>
      </c>
      <c r="C66" s="6">
        <f>+'[1]EXP TOTAL VINO PAIS'!AC188/1000000</f>
        <v>1.6156729999999999</v>
      </c>
      <c r="D66" s="6">
        <f>+'[1]EXP TOTAL VINO PAIS'!AC200/1000000</f>
        <v>1.624468</v>
      </c>
      <c r="E66" s="6">
        <f>+'[1]EXP TOTAL VINO PAIS'!AC212/1000000</f>
        <v>1.1582730000000001</v>
      </c>
      <c r="F66" s="6">
        <f>+'[1]EXP TOTAL VINO PAIS'!AC224/1000000</f>
        <v>2.0108920000000001</v>
      </c>
      <c r="G66" s="73">
        <f>+'[1]EXP TOTAL VINO PAIS'!AC236/1000000</f>
        <v>2.4155790000000001</v>
      </c>
      <c r="H66" s="7">
        <f t="shared" si="103"/>
        <v>0.20124750608187814</v>
      </c>
      <c r="I66" s="2"/>
      <c r="J66" s="78" t="s">
        <v>3</v>
      </c>
      <c r="K66" s="6">
        <f>+SUM('[1]EXP TOTAL VINO PAIS'!AC165:AC176)/1000000</f>
        <v>12.741818</v>
      </c>
      <c r="L66" s="6">
        <f>+SUM(C61:C66)+SUM(B67:B72)</f>
        <v>15.910418</v>
      </c>
      <c r="M66" s="6">
        <f t="shared" ref="M66:O66" si="116">+SUM(D61:D66)+SUM(C67:C72)</f>
        <v>16.879504000000001</v>
      </c>
      <c r="N66" s="6">
        <f t="shared" si="116"/>
        <v>15.346774</v>
      </c>
      <c r="O66" s="105">
        <f t="shared" si="116"/>
        <v>18.005304000000002</v>
      </c>
      <c r="P66" s="73">
        <f t="shared" ref="P66" si="117">+SUM(G61:G66)+SUM(F67:F72)</f>
        <v>27.920746000000001</v>
      </c>
      <c r="Q66" s="116">
        <f t="shared" si="114"/>
        <v>0.55069561724700655</v>
      </c>
      <c r="R66" s="7">
        <f t="shared" si="115"/>
        <v>0.16987409431546241</v>
      </c>
    </row>
    <row r="67" spans="1:18" x14ac:dyDescent="0.25">
      <c r="A67" s="78" t="s">
        <v>4</v>
      </c>
      <c r="B67" s="6">
        <f>+'[1]EXP TOTAL VINO PAIS'!AC177/1000000</f>
        <v>1.51057</v>
      </c>
      <c r="C67" s="6">
        <f>+'[1]EXP TOTAL VINO PAIS'!AC189/1000000</f>
        <v>1.85606</v>
      </c>
      <c r="D67" s="6">
        <f>+'[1]EXP TOTAL VINO PAIS'!AC201/1000000</f>
        <v>1.2694989999999999</v>
      </c>
      <c r="E67" s="6">
        <f>+'[1]EXP TOTAL VINO PAIS'!AC213/1000000</f>
        <v>1.7785420000000001</v>
      </c>
      <c r="F67" s="6">
        <f>+'[1]EXP TOTAL VINO PAIS'!AC225/1000000</f>
        <v>2.1780270000000002</v>
      </c>
      <c r="G67" s="73"/>
      <c r="H67" s="8"/>
      <c r="I67" s="2"/>
      <c r="J67" s="78" t="s">
        <v>4</v>
      </c>
      <c r="K67" s="6">
        <f>+SUM('[1]EXP TOTAL VINO PAIS'!AC166:AC177)/1000000</f>
        <v>12.908937999999999</v>
      </c>
      <c r="L67" s="6">
        <f>+SUM(C61:C67)+SUM(B68:B72)</f>
        <v>16.255908000000002</v>
      </c>
      <c r="M67" s="6">
        <f t="shared" ref="M67:O67" si="118">+SUM(D61:D67)+SUM(C68:C72)</f>
        <v>16.292943000000001</v>
      </c>
      <c r="N67" s="6">
        <f t="shared" si="118"/>
        <v>15.855817000000002</v>
      </c>
      <c r="O67" s="105">
        <f t="shared" si="118"/>
        <v>18.404789000000001</v>
      </c>
      <c r="P67" s="73"/>
      <c r="Q67" s="117"/>
      <c r="R67" s="8"/>
    </row>
    <row r="68" spans="1:18" x14ac:dyDescent="0.25">
      <c r="A68" s="78" t="s">
        <v>5</v>
      </c>
      <c r="B68" s="6">
        <f>+'[1]EXP TOTAL VINO PAIS'!AC178/1000000</f>
        <v>1.591148</v>
      </c>
      <c r="C68" s="6">
        <f>+'[1]EXP TOTAL VINO PAIS'!AC190/1000000</f>
        <v>1.6714370000000001</v>
      </c>
      <c r="D68" s="6">
        <f>+'[1]EXP TOTAL VINO PAIS'!AC202/1000000</f>
        <v>1.7723199999999999</v>
      </c>
      <c r="E68" s="6">
        <f>+'[1]EXP TOTAL VINO PAIS'!AC214/1000000</f>
        <v>1.5771500000000001</v>
      </c>
      <c r="F68" s="6">
        <f>+'[1]EXP TOTAL VINO PAIS'!AC226/1000000</f>
        <v>2.4344030000000001</v>
      </c>
      <c r="G68" s="73"/>
      <c r="H68" s="8"/>
      <c r="I68" s="2"/>
      <c r="J68" s="78" t="s">
        <v>5</v>
      </c>
      <c r="K68" s="6">
        <f>+SUM('[1]EXP TOTAL VINO PAIS'!AC167:AC178)/1000000</f>
        <v>12.989144</v>
      </c>
      <c r="L68" s="6">
        <f>+SUM(C61:C68)+SUM(B69:B72)</f>
        <v>16.336196999999999</v>
      </c>
      <c r="M68" s="6">
        <f t="shared" ref="M68:O68" si="119">+SUM(D61:D68)+SUM(C69:C72)</f>
        <v>16.393826000000004</v>
      </c>
      <c r="N68" s="6">
        <f t="shared" si="119"/>
        <v>15.660647000000001</v>
      </c>
      <c r="O68" s="105">
        <f t="shared" si="119"/>
        <v>19.262042000000001</v>
      </c>
      <c r="P68" s="73"/>
      <c r="Q68" s="117"/>
      <c r="R68" s="8"/>
    </row>
    <row r="69" spans="1:18" x14ac:dyDescent="0.25">
      <c r="A69" s="78" t="s">
        <v>6</v>
      </c>
      <c r="B69" s="6">
        <f>+'[1]EXP TOTAL VINO PAIS'!AC179/1000000</f>
        <v>2.0550899999999999</v>
      </c>
      <c r="C69" s="6">
        <f>+'[1]EXP TOTAL VINO PAIS'!AC191/1000000</f>
        <v>1.8998980000000001</v>
      </c>
      <c r="D69" s="6">
        <f>+'[1]EXP TOTAL VINO PAIS'!AC203/1000000</f>
        <v>1.461965</v>
      </c>
      <c r="E69" s="6">
        <f>+'[1]EXP TOTAL VINO PAIS'!AC215/1000000</f>
        <v>2.316411</v>
      </c>
      <c r="F69" s="6">
        <f>+'[1]EXP TOTAL VINO PAIS'!AC227/1000000</f>
        <v>3.0904189999999998</v>
      </c>
      <c r="G69" s="73"/>
      <c r="H69" s="8"/>
      <c r="I69" s="2"/>
      <c r="J69" s="78" t="s">
        <v>6</v>
      </c>
      <c r="K69" s="6">
        <f>+SUM('[1]EXP TOTAL VINO PAIS'!AC168:AC179)/1000000</f>
        <v>13.663546999999999</v>
      </c>
      <c r="L69" s="6">
        <f>+SUM(C61:C69)+SUM(B70:B72)</f>
        <v>16.181004999999999</v>
      </c>
      <c r="M69" s="6">
        <f t="shared" ref="M69:O69" si="120">+SUM(D61:D69)+SUM(C70:C72)</f>
        <v>15.955893000000001</v>
      </c>
      <c r="N69" s="6">
        <f t="shared" si="120"/>
        <v>16.515093</v>
      </c>
      <c r="O69" s="105">
        <f t="shared" si="120"/>
        <v>20.036049999999999</v>
      </c>
      <c r="P69" s="73"/>
      <c r="Q69" s="117"/>
      <c r="R69" s="8"/>
    </row>
    <row r="70" spans="1:18" x14ac:dyDescent="0.25">
      <c r="A70" s="78" t="s">
        <v>7</v>
      </c>
      <c r="B70" s="6">
        <f>+'[1]EXP TOTAL VINO PAIS'!AC180/1000000</f>
        <v>1.585286</v>
      </c>
      <c r="C70" s="6">
        <f>+'[1]EXP TOTAL VINO PAIS'!AC192/1000000</f>
        <v>1.6596070000000001</v>
      </c>
      <c r="D70" s="6">
        <f>+'[1]EXP TOTAL VINO PAIS'!AC204/1000000</f>
        <v>1.419384</v>
      </c>
      <c r="E70" s="6">
        <f>+'[1]EXP TOTAL VINO PAIS'!AC216/1000000</f>
        <v>1.952879</v>
      </c>
      <c r="F70" s="6">
        <f>+'[1]EXP TOTAL VINO PAIS'!AC228/1000000</f>
        <v>3.4295840000000002</v>
      </c>
      <c r="G70" s="73"/>
      <c r="H70" s="8"/>
      <c r="I70" s="2"/>
      <c r="J70" s="78" t="s">
        <v>7</v>
      </c>
      <c r="K70" s="6">
        <f>+SUM('[1]EXP TOTAL VINO PAIS'!AC169:AC180)/1000000</f>
        <v>13.860828</v>
      </c>
      <c r="L70" s="6">
        <f>+SUM(C61:C70)+SUM(B71:B72)</f>
        <v>16.255326</v>
      </c>
      <c r="M70" s="6">
        <f t="shared" ref="M70:O70" si="121">+SUM(D61:D70)+SUM(C71:C72)</f>
        <v>15.715669999999999</v>
      </c>
      <c r="N70" s="6">
        <f t="shared" si="121"/>
        <v>17.048588000000002</v>
      </c>
      <c r="O70" s="105">
        <f t="shared" si="121"/>
        <v>21.512754999999999</v>
      </c>
      <c r="P70" s="73"/>
      <c r="Q70" s="117"/>
      <c r="R70" s="8"/>
    </row>
    <row r="71" spans="1:18" x14ac:dyDescent="0.25">
      <c r="A71" s="78" t="s">
        <v>8</v>
      </c>
      <c r="B71" s="6">
        <f>+'[1]EXP TOTAL VINO PAIS'!AC181/1000000</f>
        <v>1.2395449999999999</v>
      </c>
      <c r="C71" s="6">
        <f>+'[1]EXP TOTAL VINO PAIS'!AC193/1000000</f>
        <v>1.2330840000000001</v>
      </c>
      <c r="D71" s="6">
        <f>+'[1]EXP TOTAL VINO PAIS'!AC205/1000000</f>
        <v>1.4125380000000001</v>
      </c>
      <c r="E71" s="6">
        <f>+'[1]EXP TOTAL VINO PAIS'!AC217/1000000</f>
        <v>2.1082339999999999</v>
      </c>
      <c r="F71" s="6">
        <f>+'[1]EXP TOTAL VINO PAIS'!AC229/1000000</f>
        <v>3.2156829999999998</v>
      </c>
      <c r="G71" s="73"/>
      <c r="H71" s="8"/>
      <c r="I71" s="2"/>
      <c r="J71" s="78" t="s">
        <v>8</v>
      </c>
      <c r="K71" s="6">
        <f>+SUM('[1]EXP TOTAL VINO PAIS'!AC170:AC181)/1000000</f>
        <v>14.259428</v>
      </c>
      <c r="L71" s="6">
        <f>+SUM(C61:C71)+SUM(B72)</f>
        <v>16.248864999999999</v>
      </c>
      <c r="M71" s="6">
        <f t="shared" ref="M71:O71" si="122">+SUM(D61:D71)+SUM(C72)</f>
        <v>15.895123999999999</v>
      </c>
      <c r="N71" s="6">
        <f t="shared" si="122"/>
        <v>17.744284</v>
      </c>
      <c r="O71" s="105">
        <f t="shared" si="122"/>
        <v>22.620203999999994</v>
      </c>
      <c r="P71" s="73"/>
      <c r="Q71" s="117"/>
      <c r="R71" s="8"/>
    </row>
    <row r="72" spans="1:18" x14ac:dyDescent="0.25">
      <c r="A72" s="78" t="s">
        <v>9</v>
      </c>
      <c r="B72" s="6">
        <f>+'[1]EXP TOTAL VINO PAIS'!AC182/1000000</f>
        <v>1.011442</v>
      </c>
      <c r="C72" s="6">
        <f>+'[1]EXP TOTAL VINO PAIS'!AC194/1000000</f>
        <v>1.064848</v>
      </c>
      <c r="D72" s="6">
        <f>+'[1]EXP TOTAL VINO PAIS'!AC206/1000000</f>
        <v>1.4520280000000001</v>
      </c>
      <c r="E72" s="6">
        <f>+'[1]EXP TOTAL VINO PAIS'!AC218/1000000</f>
        <v>1.357977</v>
      </c>
      <c r="F72" s="6">
        <f>+'[1]EXP TOTAL VINO PAIS'!AC230/1000000</f>
        <v>1.822705</v>
      </c>
      <c r="G72" s="73"/>
      <c r="H72" s="8"/>
      <c r="I72" s="2"/>
      <c r="J72" s="78" t="s">
        <v>9</v>
      </c>
      <c r="K72" s="6">
        <f>+SUM('[1]EXP TOTAL VINO PAIS'!AC171:AC182)/1000000</f>
        <v>14.572962</v>
      </c>
      <c r="L72" s="6">
        <f>+SUM(C61:C72)</f>
        <v>16.302271000000001</v>
      </c>
      <c r="M72" s="6">
        <f t="shared" ref="M72:O72" si="123">+SUM(D61:D72)</f>
        <v>16.282304</v>
      </c>
      <c r="N72" s="6">
        <f t="shared" si="123"/>
        <v>17.650233</v>
      </c>
      <c r="O72" s="105">
        <f t="shared" si="123"/>
        <v>23.084931999999995</v>
      </c>
      <c r="P72" s="73"/>
      <c r="Q72" s="117"/>
      <c r="R72" s="8"/>
    </row>
    <row r="73" spans="1:18" ht="25.5" x14ac:dyDescent="0.25">
      <c r="A73" s="89" t="s">
        <v>13</v>
      </c>
      <c r="B73" s="90">
        <f>SUM(B61:B72)</f>
        <v>14.572962</v>
      </c>
      <c r="C73" s="90">
        <f t="shared" ref="C73:F73" si="124">SUM(C61:C72)</f>
        <v>16.302271000000001</v>
      </c>
      <c r="D73" s="90">
        <f t="shared" si="124"/>
        <v>16.282304</v>
      </c>
      <c r="E73" s="90">
        <f t="shared" si="124"/>
        <v>17.650233</v>
      </c>
      <c r="F73" s="90">
        <f t="shared" si="124"/>
        <v>23.084931999999995</v>
      </c>
      <c r="G73" s="91"/>
      <c r="H73" s="92"/>
      <c r="I73" s="3"/>
      <c r="J73" s="79" t="s">
        <v>14</v>
      </c>
      <c r="K73" s="82">
        <f t="shared" ref="K73" si="125">+AVERAGE(K61:K72)</f>
        <v>13.110819416666665</v>
      </c>
      <c r="L73" s="82">
        <f>+AVERAGE(L61:L72)</f>
        <v>15.825816666666666</v>
      </c>
      <c r="M73" s="82">
        <f t="shared" ref="M73:P73" si="126">+AVERAGE(M61:M72)</f>
        <v>16.431848916666667</v>
      </c>
      <c r="N73" s="82">
        <f t="shared" si="126"/>
        <v>16.244744833333332</v>
      </c>
      <c r="O73" s="106">
        <f t="shared" si="126"/>
        <v>19.215621916666663</v>
      </c>
      <c r="P73" s="83">
        <f t="shared" si="126"/>
        <v>25.925319833333333</v>
      </c>
      <c r="Q73" s="118">
        <f t="shared" ref="Q73" si="127">+P73/O73-1</f>
        <v>0.34917932637126969</v>
      </c>
      <c r="R73" s="113">
        <f t="shared" ref="R73" si="128">+POWER(P73/K73,0.2)-1</f>
        <v>0.14609035430379258</v>
      </c>
    </row>
    <row r="74" spans="1:18" ht="25.5" x14ac:dyDescent="0.25">
      <c r="A74" s="93" t="s">
        <v>15</v>
      </c>
      <c r="B74" s="94">
        <f>+B73/B$199</f>
        <v>5.621026713890151E-2</v>
      </c>
      <c r="C74" s="94">
        <f t="shared" ref="C74:F74" si="129">+C73/C$199</f>
        <v>7.2635670802772057E-2</v>
      </c>
      <c r="D74" s="94">
        <f t="shared" si="129"/>
        <v>5.9354064351516182E-2</v>
      </c>
      <c r="E74" s="94">
        <f t="shared" si="129"/>
        <v>5.7896063125255082E-2</v>
      </c>
      <c r="F74" s="94">
        <f t="shared" si="129"/>
        <v>5.9061593884130771E-2</v>
      </c>
      <c r="G74" s="95"/>
      <c r="H74" s="96"/>
      <c r="I74" s="3"/>
      <c r="J74" s="80" t="s">
        <v>15</v>
      </c>
      <c r="K74" s="84">
        <f>+K73/K$199</f>
        <v>5.0634904053561858E-2</v>
      </c>
      <c r="L74" s="84">
        <f t="shared" ref="L74:P74" si="130">+L73/L$199</f>
        <v>6.5788674273004305E-2</v>
      </c>
      <c r="M74" s="84">
        <f t="shared" si="130"/>
        <v>6.9729416117043252E-2</v>
      </c>
      <c r="N74" s="84">
        <f t="shared" si="130"/>
        <v>5.4830090013326498E-2</v>
      </c>
      <c r="O74" s="107">
        <f t="shared" si="130"/>
        <v>5.1585583669076326E-2</v>
      </c>
      <c r="P74" s="110">
        <f t="shared" si="130"/>
        <v>7.4743560518194904E-2</v>
      </c>
      <c r="Q74" s="110"/>
      <c r="R74" s="114"/>
    </row>
    <row r="75" spans="1:18" ht="26.25" thickBot="1" x14ac:dyDescent="0.3">
      <c r="A75" s="97" t="s">
        <v>12</v>
      </c>
      <c r="B75" s="98"/>
      <c r="C75" s="99">
        <f>+C73/B73-1</f>
        <v>0.11866558082015177</v>
      </c>
      <c r="D75" s="99">
        <f t="shared" ref="D75:F75" si="131">+D73/C73-1</f>
        <v>-1.2247986798895605E-3</v>
      </c>
      <c r="E75" s="99">
        <f t="shared" si="131"/>
        <v>8.4013233016654087E-2</v>
      </c>
      <c r="F75" s="99">
        <f t="shared" si="131"/>
        <v>0.30791089273439032</v>
      </c>
      <c r="G75" s="100"/>
      <c r="H75" s="101"/>
      <c r="I75" s="2"/>
      <c r="J75" s="81" t="s">
        <v>12</v>
      </c>
      <c r="K75" s="85"/>
      <c r="L75" s="86">
        <f>+L73/K73-1</f>
        <v>0.20708066854682294</v>
      </c>
      <c r="M75" s="86">
        <f t="shared" ref="M75:P75" si="132">+M73/L73-1</f>
        <v>3.8293900578063811E-2</v>
      </c>
      <c r="N75" s="86">
        <f t="shared" si="132"/>
        <v>-1.1386672569972167E-2</v>
      </c>
      <c r="O75" s="108">
        <f t="shared" si="132"/>
        <v>0.1828823483418005</v>
      </c>
      <c r="P75" s="111">
        <f t="shared" si="132"/>
        <v>0.34917932637126969</v>
      </c>
      <c r="Q75" s="87"/>
      <c r="R75" s="88"/>
    </row>
    <row r="76" spans="1:18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spans="1:18" ht="15.75" thickBot="1" x14ac:dyDescent="0.3">
      <c r="A77" s="266" t="s">
        <v>110</v>
      </c>
      <c r="B77" s="267"/>
      <c r="C77" s="267"/>
      <c r="D77" s="267"/>
      <c r="E77" s="267"/>
      <c r="F77" s="267"/>
      <c r="G77" s="267"/>
      <c r="H77" s="268"/>
      <c r="I77" s="2"/>
      <c r="J77" s="266" t="s">
        <v>111</v>
      </c>
      <c r="K77" s="267"/>
      <c r="L77" s="267"/>
      <c r="M77" s="267"/>
      <c r="N77" s="267"/>
      <c r="O77" s="267"/>
      <c r="P77" s="267"/>
      <c r="Q77" s="267"/>
      <c r="R77" s="268"/>
    </row>
    <row r="78" spans="1:18" ht="38.25" x14ac:dyDescent="0.25">
      <c r="A78" s="74"/>
      <c r="B78" s="75">
        <v>2016</v>
      </c>
      <c r="C78" s="75">
        <f>+B78+1</f>
        <v>2017</v>
      </c>
      <c r="D78" s="75">
        <f t="shared" ref="D78:G78" si="133">+C78+1</f>
        <v>2018</v>
      </c>
      <c r="E78" s="75">
        <f t="shared" si="133"/>
        <v>2019</v>
      </c>
      <c r="F78" s="75">
        <f t="shared" si="133"/>
        <v>2020</v>
      </c>
      <c r="G78" s="76">
        <f t="shared" si="133"/>
        <v>2021</v>
      </c>
      <c r="H78" s="77" t="s">
        <v>16</v>
      </c>
      <c r="I78" s="2"/>
      <c r="J78" s="103"/>
      <c r="K78" s="102">
        <v>2016</v>
      </c>
      <c r="L78" s="102">
        <f>+K78+1</f>
        <v>2017</v>
      </c>
      <c r="M78" s="102">
        <f t="shared" ref="M78:P78" si="134">+L78+1</f>
        <v>2018</v>
      </c>
      <c r="N78" s="102">
        <f t="shared" si="134"/>
        <v>2019</v>
      </c>
      <c r="O78" s="104">
        <f t="shared" si="134"/>
        <v>2020</v>
      </c>
      <c r="P78" s="109">
        <f t="shared" si="134"/>
        <v>2021</v>
      </c>
      <c r="Q78" s="115" t="s">
        <v>16</v>
      </c>
      <c r="R78" s="112" t="s">
        <v>21</v>
      </c>
    </row>
    <row r="79" spans="1:18" x14ac:dyDescent="0.25">
      <c r="A79" s="78" t="s">
        <v>10</v>
      </c>
      <c r="B79" s="6">
        <f>+'[1]EXP TOTAL VINO PAIS'!AD171/1000000</f>
        <v>0.608066</v>
      </c>
      <c r="C79" s="6">
        <f>+'[1]EXP TOTAL VINO PAIS'!AD183/1000000</f>
        <v>0.78581000000000001</v>
      </c>
      <c r="D79" s="6">
        <f>+'[1]EXP TOTAL VINO PAIS'!AD195/1000000</f>
        <v>0.96919100000000002</v>
      </c>
      <c r="E79" s="6">
        <f>+'[1]EXP TOTAL VINO PAIS'!AD207/1000000</f>
        <v>0.54832999999999998</v>
      </c>
      <c r="F79" s="6">
        <f>+'[1]EXP TOTAL VINO PAIS'!AD219/1000000</f>
        <v>0.61865099999999995</v>
      </c>
      <c r="G79" s="73">
        <f>+'[1]EXP TOTAL VINO PAIS'!AE231/1000000</f>
        <v>0.24204100000000001</v>
      </c>
      <c r="H79" s="7">
        <f>+G79/F79-1</f>
        <v>-0.60876002786708494</v>
      </c>
      <c r="I79" s="2"/>
      <c r="J79" s="78" t="s">
        <v>10</v>
      </c>
      <c r="K79" s="6">
        <f>+SUM('[1]EXP TOTAL VINO PAIS'!AD160:AD171)/1000000</f>
        <v>11.181245000000001</v>
      </c>
      <c r="L79" s="6">
        <f>+SUM(C79)+SUM(B80:B90)</f>
        <v>11.064861999999998</v>
      </c>
      <c r="M79" s="6">
        <f t="shared" ref="M79:O79" si="135">+SUM(D79)+SUM(C80:C90)</f>
        <v>8.6534759999999995</v>
      </c>
      <c r="N79" s="6">
        <f t="shared" si="135"/>
        <v>7.403308</v>
      </c>
      <c r="O79" s="105">
        <f t="shared" si="135"/>
        <v>6.9718619999999998</v>
      </c>
      <c r="P79" s="73">
        <f t="shared" ref="P79" si="136">+SUM(G79)+SUM(F80:F90)</f>
        <v>8.0807920000000006</v>
      </c>
      <c r="Q79" s="116">
        <f>+P79/O79-1</f>
        <v>0.15905793889781528</v>
      </c>
      <c r="R79" s="7">
        <f>+POWER(P79/K79,0.2)-1</f>
        <v>-6.2885294781061307E-2</v>
      </c>
    </row>
    <row r="80" spans="1:18" x14ac:dyDescent="0.25">
      <c r="A80" s="78" t="s">
        <v>11</v>
      </c>
      <c r="B80" s="6">
        <f>+'[1]EXP TOTAL VINO PAIS'!AD172/1000000</f>
        <v>0.71531800000000001</v>
      </c>
      <c r="C80" s="6">
        <f>+'[1]EXP TOTAL VINO PAIS'!AD184/1000000</f>
        <v>0.57757700000000001</v>
      </c>
      <c r="D80" s="6">
        <f>+'[1]EXP TOTAL VINO PAIS'!AD196/1000000</f>
        <v>0.64976</v>
      </c>
      <c r="E80" s="6">
        <f>+'[1]EXP TOTAL VINO PAIS'!AD208/1000000</f>
        <v>0.483655</v>
      </c>
      <c r="F80" s="6">
        <f>+'[1]EXP TOTAL VINO PAIS'!AD220/1000000</f>
        <v>0.58465500000000004</v>
      </c>
      <c r="G80" s="73">
        <f>+'[1]EXP TOTAL VINO PAIS'!AE232/1000000</f>
        <v>1.2561640000000001</v>
      </c>
      <c r="H80" s="7">
        <f t="shared" ref="H80:H84" si="137">+G80/F80-1</f>
        <v>1.148555986008843</v>
      </c>
      <c r="I80" s="2"/>
      <c r="J80" s="78" t="s">
        <v>11</v>
      </c>
      <c r="K80" s="6">
        <f>+SUM('[1]EXP TOTAL VINO PAIS'!AD161:AD172)/1000000</f>
        <v>11.108473999999999</v>
      </c>
      <c r="L80" s="6">
        <f>+SUM(C79:C80)+SUM(B81:B90)</f>
        <v>10.927121</v>
      </c>
      <c r="M80" s="6">
        <f t="shared" ref="M80:O80" si="138">+SUM(D79:D80)+SUM(C81:C90)</f>
        <v>8.7256590000000003</v>
      </c>
      <c r="N80" s="6">
        <f t="shared" si="138"/>
        <v>7.2372029999999992</v>
      </c>
      <c r="O80" s="105">
        <f t="shared" si="138"/>
        <v>7.0728619999999989</v>
      </c>
      <c r="P80" s="73">
        <f t="shared" ref="P80" si="139">+SUM(G79:G80)+SUM(F81:F90)</f>
        <v>8.752301000000001</v>
      </c>
      <c r="Q80" s="116">
        <f t="shared" ref="Q80:Q82" si="140">+P80/O80-1</f>
        <v>0.23744829179475047</v>
      </c>
      <c r="R80" s="7">
        <f t="shared" ref="R80:R82" si="141">+POWER(P80/K80,0.2)-1</f>
        <v>-4.6559560147090506E-2</v>
      </c>
    </row>
    <row r="81" spans="1:19" x14ac:dyDescent="0.25">
      <c r="A81" s="78" t="s">
        <v>0</v>
      </c>
      <c r="B81" s="6">
        <f>+'[1]EXP TOTAL VINO PAIS'!AD173/1000000</f>
        <v>1.0077510000000001</v>
      </c>
      <c r="C81" s="6">
        <f>+'[1]EXP TOTAL VINO PAIS'!AD185/1000000</f>
        <v>0.88563999999999998</v>
      </c>
      <c r="D81" s="6">
        <f>+'[1]EXP TOTAL VINO PAIS'!AD197/1000000</f>
        <v>0.50525900000000001</v>
      </c>
      <c r="E81" s="6">
        <f>+'[1]EXP TOTAL VINO PAIS'!AD209/1000000</f>
        <v>0.68716999999999995</v>
      </c>
      <c r="F81" s="6">
        <f>+'[1]EXP TOTAL VINO PAIS'!AD221/1000000</f>
        <v>0.55775600000000003</v>
      </c>
      <c r="G81" s="73">
        <f>+'[1]EXP TOTAL VINO PAIS'!AE233/1000000</f>
        <v>2.1648969999999998</v>
      </c>
      <c r="H81" s="7">
        <f t="shared" si="137"/>
        <v>2.8814409885326193</v>
      </c>
      <c r="I81" s="2"/>
      <c r="J81" s="78" t="s">
        <v>0</v>
      </c>
      <c r="K81" s="6">
        <f>+SUM('[1]EXP TOTAL VINO PAIS'!AD162:AD173)/1000000</f>
        <v>11.001033</v>
      </c>
      <c r="L81" s="6">
        <f>+SUM(C79:C81)+SUM(B82:B90)</f>
        <v>10.805010000000001</v>
      </c>
      <c r="M81" s="6">
        <f t="shared" ref="M81:O81" si="142">+SUM(D79:D81)+SUM(C82:C90)</f>
        <v>8.3452780000000004</v>
      </c>
      <c r="N81" s="6">
        <f t="shared" si="142"/>
        <v>7.4191139999999987</v>
      </c>
      <c r="O81" s="105">
        <f t="shared" si="142"/>
        <v>6.9434479999999992</v>
      </c>
      <c r="P81" s="73">
        <f t="shared" ref="P81" si="143">+SUM(G79:G81)+SUM(F82:F90)</f>
        <v>10.359442</v>
      </c>
      <c r="Q81" s="116">
        <f t="shared" si="140"/>
        <v>0.49197372832633013</v>
      </c>
      <c r="R81" s="7">
        <f t="shared" si="141"/>
        <v>-1.1946230970671268E-2</v>
      </c>
    </row>
    <row r="82" spans="1:19" x14ac:dyDescent="0.25">
      <c r="A82" s="78" t="s">
        <v>1</v>
      </c>
      <c r="B82" s="6">
        <f>+'[1]EXP TOTAL VINO PAIS'!AD174/1000000</f>
        <v>1.1980170000000001</v>
      </c>
      <c r="C82" s="6">
        <f>+'[1]EXP TOTAL VINO PAIS'!AD186/1000000</f>
        <v>0.76429999999999998</v>
      </c>
      <c r="D82" s="6">
        <f>+'[1]EXP TOTAL VINO PAIS'!AD198/1000000</f>
        <v>0.74635099999999999</v>
      </c>
      <c r="E82" s="6">
        <f>+'[1]EXP TOTAL VINO PAIS'!AD210/1000000</f>
        <v>0.468781</v>
      </c>
      <c r="F82" s="6">
        <f>+'[1]EXP TOTAL VINO PAIS'!AD222/1000000</f>
        <v>0.57729699999999995</v>
      </c>
      <c r="G82" s="73">
        <f>+'[1]EXP TOTAL VINO PAIS'!AE234/1000000</f>
        <v>0.28212900000000002</v>
      </c>
      <c r="H82" s="7">
        <f t="shared" si="137"/>
        <v>-0.51129314720152697</v>
      </c>
      <c r="I82" s="2"/>
      <c r="J82" s="78" t="s">
        <v>1</v>
      </c>
      <c r="K82" s="6">
        <f>+SUM('[1]EXP TOTAL VINO PAIS'!AD163:AD174)/1000000</f>
        <v>11.557632</v>
      </c>
      <c r="L82" s="6">
        <f>+SUM(C79:C82)+SUM(B83:B90)</f>
        <v>10.371293</v>
      </c>
      <c r="M82" s="6">
        <f t="shared" ref="M82:O82" si="144">+SUM(D79:D82)+SUM(C83:C90)</f>
        <v>8.3273290000000006</v>
      </c>
      <c r="N82" s="6">
        <f t="shared" si="144"/>
        <v>7.1415439999999997</v>
      </c>
      <c r="O82" s="105">
        <f t="shared" si="144"/>
        <v>7.0519639999999999</v>
      </c>
      <c r="P82" s="73">
        <f t="shared" ref="P82" si="145">+SUM(G79:G82)+SUM(F83:F90)</f>
        <v>10.064274000000001</v>
      </c>
      <c r="Q82" s="116">
        <f t="shared" si="140"/>
        <v>0.42715901555935365</v>
      </c>
      <c r="R82" s="7">
        <f t="shared" si="141"/>
        <v>-2.7291484381546161E-2</v>
      </c>
    </row>
    <row r="83" spans="1:19" x14ac:dyDescent="0.25">
      <c r="A83" s="78" t="s">
        <v>2</v>
      </c>
      <c r="B83" s="6">
        <f>+'[1]EXP TOTAL VINO PAIS'!AD175/1000000</f>
        <v>0.74187400000000003</v>
      </c>
      <c r="C83" s="6">
        <f>+'[1]EXP TOTAL VINO PAIS'!AD187/1000000</f>
        <v>0.51831400000000005</v>
      </c>
      <c r="D83" s="6">
        <f>+'[1]EXP TOTAL VINO PAIS'!AD199/1000000</f>
        <v>0.32382899999999998</v>
      </c>
      <c r="E83" s="6">
        <f>+'[1]EXP TOTAL VINO PAIS'!AD211/1000000</f>
        <v>0.46414499999999997</v>
      </c>
      <c r="F83" s="6">
        <f>+'[1]EXP TOTAL VINO PAIS'!AD223/1000000</f>
        <v>0.77509600000000001</v>
      </c>
      <c r="G83" s="73">
        <f>+'[1]EXP TOTAL VINO PAIS'!AE235/1000000</f>
        <v>0.44749299999999997</v>
      </c>
      <c r="H83" s="7">
        <f t="shared" si="137"/>
        <v>-0.42266119293610083</v>
      </c>
      <c r="I83" s="2"/>
      <c r="J83" s="78" t="s">
        <v>2</v>
      </c>
      <c r="K83" s="6">
        <f>+SUM('[1]EXP TOTAL VINO PAIS'!AD164:AD175)/1000000</f>
        <v>11.767833</v>
      </c>
      <c r="L83" s="6">
        <f>+SUM(C79:C83)+SUM(B84:B90)</f>
        <v>10.147733000000001</v>
      </c>
      <c r="M83" s="6">
        <f t="shared" ref="M83:O83" si="146">+SUM(D79:D83)+SUM(C84:C90)</f>
        <v>8.1328440000000004</v>
      </c>
      <c r="N83" s="6">
        <f t="shared" si="146"/>
        <v>7.28186</v>
      </c>
      <c r="O83" s="105">
        <f t="shared" si="146"/>
        <v>7.3629149999999992</v>
      </c>
      <c r="P83" s="73">
        <f t="shared" ref="P83" si="147">+SUM(G79:G83)+SUM(F84:F90)</f>
        <v>9.7366709999999994</v>
      </c>
      <c r="Q83" s="116">
        <f t="shared" ref="Q83:Q84" si="148">+P83/O83-1</f>
        <v>0.32239350854926352</v>
      </c>
      <c r="R83" s="7">
        <f t="shared" ref="R83:R84" si="149">+POWER(P83/K83,0.2)-1</f>
        <v>-3.7185106143148516E-2</v>
      </c>
    </row>
    <row r="84" spans="1:19" x14ac:dyDescent="0.25">
      <c r="A84" s="78" t="s">
        <v>3</v>
      </c>
      <c r="B84" s="6">
        <f>+'[1]EXP TOTAL VINO PAIS'!AD176/1000000</f>
        <v>0.63105</v>
      </c>
      <c r="C84" s="6">
        <f>+'[1]EXP TOTAL VINO PAIS'!AD188/1000000</f>
        <v>0.77058800000000005</v>
      </c>
      <c r="D84" s="6">
        <f>+'[1]EXP TOTAL VINO PAIS'!AD200/1000000</f>
        <v>0.35318300000000002</v>
      </c>
      <c r="E84" s="6">
        <f>+'[1]EXP TOTAL VINO PAIS'!AD212/1000000</f>
        <v>0.36496600000000001</v>
      </c>
      <c r="F84" s="6">
        <f>+'[1]EXP TOTAL VINO PAIS'!AD224/1000000</f>
        <v>0.728267</v>
      </c>
      <c r="G84" s="73">
        <f>+'[1]EXP TOTAL VINO PAIS'!AE236/1000000</f>
        <v>0.44186300000000001</v>
      </c>
      <c r="H84" s="7">
        <f t="shared" si="137"/>
        <v>-0.39326785368553019</v>
      </c>
      <c r="I84" s="2"/>
      <c r="J84" s="78" t="s">
        <v>3</v>
      </c>
      <c r="K84" s="6">
        <f>+SUM('[1]EXP TOTAL VINO PAIS'!AD165:AD176)/1000000</f>
        <v>11.230950999999999</v>
      </c>
      <c r="L84" s="6">
        <f>+SUM(C79:C84)+SUM(B85:B90)</f>
        <v>10.287271</v>
      </c>
      <c r="M84" s="6">
        <f t="shared" ref="M84:O84" si="150">+SUM(D79:D84)+SUM(C85:C90)</f>
        <v>7.7154389999999999</v>
      </c>
      <c r="N84" s="6">
        <f t="shared" si="150"/>
        <v>7.2936429999999994</v>
      </c>
      <c r="O84" s="105">
        <f t="shared" si="150"/>
        <v>7.726216</v>
      </c>
      <c r="P84" s="73">
        <f t="shared" ref="P84" si="151">+SUM(G79:G84)+SUM(F85:F90)</f>
        <v>9.4502670000000002</v>
      </c>
      <c r="Q84" s="116">
        <f t="shared" si="148"/>
        <v>0.22314299781419522</v>
      </c>
      <c r="R84" s="7">
        <f t="shared" si="149"/>
        <v>-3.3936865997040488E-2</v>
      </c>
      <c r="S84" s="4"/>
    </row>
    <row r="85" spans="1:19" x14ac:dyDescent="0.25">
      <c r="A85" s="78" t="s">
        <v>4</v>
      </c>
      <c r="B85" s="6">
        <f>+'[1]EXP TOTAL VINO PAIS'!AD177/1000000</f>
        <v>0.931535</v>
      </c>
      <c r="C85" s="6">
        <f>+'[1]EXP TOTAL VINO PAIS'!AD189/1000000</f>
        <v>0.62972099999999998</v>
      </c>
      <c r="D85" s="6">
        <f>+'[1]EXP TOTAL VINO PAIS'!AD201/1000000</f>
        <v>0.59063900000000003</v>
      </c>
      <c r="E85" s="6">
        <f>+'[1]EXP TOTAL VINO PAIS'!AD213/1000000</f>
        <v>0.52825500000000003</v>
      </c>
      <c r="F85" s="6">
        <f>+'[1]EXP TOTAL VINO PAIS'!AD225/1000000</f>
        <v>0.69065200000000004</v>
      </c>
      <c r="G85" s="73"/>
      <c r="H85" s="8"/>
      <c r="I85" s="2"/>
      <c r="J85" s="78" t="s">
        <v>4</v>
      </c>
      <c r="K85" s="6">
        <f>+SUM('[1]EXP TOTAL VINO PAIS'!AD166:AD177)/1000000</f>
        <v>11.057270000000001</v>
      </c>
      <c r="L85" s="6">
        <f>+SUM(C79:C85)+SUM(B86:B90)</f>
        <v>9.9854570000000002</v>
      </c>
      <c r="M85" s="6">
        <f t="shared" ref="M85:O85" si="152">+SUM(D79:D85)+SUM(C86:C90)</f>
        <v>7.6763570000000003</v>
      </c>
      <c r="N85" s="6">
        <f t="shared" si="152"/>
        <v>7.2312589999999997</v>
      </c>
      <c r="O85" s="105">
        <f t="shared" si="152"/>
        <v>7.8886130000000003</v>
      </c>
      <c r="P85" s="73"/>
      <c r="Q85" s="117"/>
      <c r="R85" s="8"/>
    </row>
    <row r="86" spans="1:19" x14ac:dyDescent="0.25">
      <c r="A86" s="78" t="s">
        <v>5</v>
      </c>
      <c r="B86" s="6">
        <f>+'[1]EXP TOTAL VINO PAIS'!AD178/1000000</f>
        <v>0.767598</v>
      </c>
      <c r="C86" s="6">
        <f>+'[1]EXP TOTAL VINO PAIS'!AD190/1000000</f>
        <v>0.59881499999999999</v>
      </c>
      <c r="D86" s="6">
        <f>+'[1]EXP TOTAL VINO PAIS'!AD202/1000000</f>
        <v>0.450071</v>
      </c>
      <c r="E86" s="6">
        <f>+'[1]EXP TOTAL VINO PAIS'!AD214/1000000</f>
        <v>0.52290899999999996</v>
      </c>
      <c r="F86" s="6">
        <f>+'[1]EXP TOTAL VINO PAIS'!AD226/1000000</f>
        <v>1.0089729999999999</v>
      </c>
      <c r="G86" s="73"/>
      <c r="H86" s="8"/>
      <c r="I86" s="2"/>
      <c r="J86" s="78" t="s">
        <v>5</v>
      </c>
      <c r="K86" s="6">
        <f>+SUM('[1]EXP TOTAL VINO PAIS'!AD167:AD178)/1000000</f>
        <v>10.541831</v>
      </c>
      <c r="L86" s="6">
        <f>+SUM(C79:C86)+SUM(B87:B90)</f>
        <v>9.8166740000000008</v>
      </c>
      <c r="M86" s="6">
        <f t="shared" ref="M86:O86" si="153">+SUM(D79:D86)+SUM(C87:C90)</f>
        <v>7.5276130000000006</v>
      </c>
      <c r="N86" s="6">
        <f t="shared" si="153"/>
        <v>7.3040969999999996</v>
      </c>
      <c r="O86" s="105">
        <f t="shared" si="153"/>
        <v>8.3746770000000001</v>
      </c>
      <c r="P86" s="73"/>
      <c r="Q86" s="117"/>
      <c r="R86" s="8"/>
    </row>
    <row r="87" spans="1:19" x14ac:dyDescent="0.25">
      <c r="A87" s="78" t="s">
        <v>6</v>
      </c>
      <c r="B87" s="6">
        <f>+'[1]EXP TOTAL VINO PAIS'!AD179/1000000</f>
        <v>1.2389950000000001</v>
      </c>
      <c r="C87" s="6">
        <f>+'[1]EXP TOTAL VINO PAIS'!AD191/1000000</f>
        <v>0.92074800000000001</v>
      </c>
      <c r="D87" s="6">
        <f>+'[1]EXP TOTAL VINO PAIS'!AD203/1000000</f>
        <v>0.73646299999999998</v>
      </c>
      <c r="E87" s="6">
        <f>+'[1]EXP TOTAL VINO PAIS'!AD215/1000000</f>
        <v>0.63402499999999995</v>
      </c>
      <c r="F87" s="6">
        <f>+'[1]EXP TOTAL VINO PAIS'!AD227/1000000</f>
        <v>0.95915399999999995</v>
      </c>
      <c r="G87" s="73"/>
      <c r="H87" s="8"/>
      <c r="I87" s="2"/>
      <c r="J87" s="78" t="s">
        <v>6</v>
      </c>
      <c r="K87" s="6">
        <f>+SUM('[1]EXP TOTAL VINO PAIS'!AD168:AD179)/1000000</f>
        <v>10.997249</v>
      </c>
      <c r="L87" s="6">
        <f>+SUM(C79:C87)+SUM(B88:B90)</f>
        <v>9.4984269999999995</v>
      </c>
      <c r="M87" s="6">
        <f t="shared" ref="M87:O87" si="154">+SUM(D79:D87)+SUM(C88:C90)</f>
        <v>7.3433279999999996</v>
      </c>
      <c r="N87" s="6">
        <f t="shared" si="154"/>
        <v>7.2016590000000003</v>
      </c>
      <c r="O87" s="105">
        <f t="shared" si="154"/>
        <v>8.6998059999999988</v>
      </c>
      <c r="P87" s="73"/>
      <c r="Q87" s="117"/>
      <c r="R87" s="8"/>
    </row>
    <row r="88" spans="1:19" x14ac:dyDescent="0.25">
      <c r="A88" s="78" t="s">
        <v>7</v>
      </c>
      <c r="B88" s="6">
        <f>+'[1]EXP TOTAL VINO PAIS'!AD180/1000000</f>
        <v>1.2815300000000001</v>
      </c>
      <c r="C88" s="6">
        <f>+'[1]EXP TOTAL VINO PAIS'!AD192/1000000</f>
        <v>1.02477</v>
      </c>
      <c r="D88" s="6">
        <f>+'[1]EXP TOTAL VINO PAIS'!AD204/1000000</f>
        <v>0.92173499999999997</v>
      </c>
      <c r="E88" s="6">
        <f>+'[1]EXP TOTAL VINO PAIS'!AD216/1000000</f>
        <v>0.84701800000000005</v>
      </c>
      <c r="F88" s="6">
        <f>+'[1]EXP TOTAL VINO PAIS'!AD228/1000000</f>
        <v>0.72160400000000002</v>
      </c>
      <c r="G88" s="73"/>
      <c r="H88" s="8"/>
      <c r="I88" s="2"/>
      <c r="J88" s="78" t="s">
        <v>7</v>
      </c>
      <c r="K88" s="6">
        <f>+SUM('[1]EXP TOTAL VINO PAIS'!AD169:AD180)/1000000</f>
        <v>10.832183000000001</v>
      </c>
      <c r="L88" s="6">
        <f>+SUM(C79:C88)+SUM(B89:B90)</f>
        <v>9.2416669999999996</v>
      </c>
      <c r="M88" s="6">
        <f t="shared" ref="M88:O88" si="155">+SUM(D79:D88)+SUM(C89:C90)</f>
        <v>7.2402930000000003</v>
      </c>
      <c r="N88" s="6">
        <f t="shared" si="155"/>
        <v>7.1269420000000006</v>
      </c>
      <c r="O88" s="105">
        <f t="shared" si="155"/>
        <v>8.5743919999999996</v>
      </c>
      <c r="P88" s="73"/>
      <c r="Q88" s="117"/>
      <c r="R88" s="8"/>
    </row>
    <row r="89" spans="1:19" x14ac:dyDescent="0.25">
      <c r="A89" s="78" t="s">
        <v>8</v>
      </c>
      <c r="B89" s="6">
        <f>+'[1]EXP TOTAL VINO PAIS'!AD181/1000000</f>
        <v>1.0978000000000001</v>
      </c>
      <c r="C89" s="6">
        <f>+'[1]EXP TOTAL VINO PAIS'!AD193/1000000</f>
        <v>0.54352599999999995</v>
      </c>
      <c r="D89" s="6">
        <f>+'[1]EXP TOTAL VINO PAIS'!AD205/1000000</f>
        <v>0.805952</v>
      </c>
      <c r="E89" s="6">
        <f>+'[1]EXP TOTAL VINO PAIS'!AD217/1000000</f>
        <v>0.49599500000000002</v>
      </c>
      <c r="F89" s="6">
        <f>+'[1]EXP TOTAL VINO PAIS'!AD229/1000000</f>
        <v>0.69452899999999995</v>
      </c>
      <c r="G89" s="73"/>
      <c r="H89" s="8"/>
      <c r="I89" s="2"/>
      <c r="J89" s="78" t="s">
        <v>8</v>
      </c>
      <c r="K89" s="6">
        <f>+SUM('[1]EXP TOTAL VINO PAIS'!AD170:AD181)/1000000</f>
        <v>10.967670999999999</v>
      </c>
      <c r="L89" s="6">
        <f>+SUM(C79:C89)+SUM(B90)</f>
        <v>8.6873930000000001</v>
      </c>
      <c r="M89" s="6">
        <f t="shared" ref="M89:O89" si="156">+SUM(D79:D89)+SUM(C90)</f>
        <v>7.5027190000000008</v>
      </c>
      <c r="N89" s="6">
        <f t="shared" si="156"/>
        <v>6.8169849999999999</v>
      </c>
      <c r="O89" s="105">
        <f t="shared" si="156"/>
        <v>8.772926</v>
      </c>
      <c r="P89" s="73"/>
      <c r="Q89" s="117"/>
      <c r="R89" s="8"/>
    </row>
    <row r="90" spans="1:19" x14ac:dyDescent="0.25">
      <c r="A90" s="78" t="s">
        <v>9</v>
      </c>
      <c r="B90" s="6">
        <f>+'[1]EXP TOTAL VINO PAIS'!AD182/1000000</f>
        <v>0.66758399999999996</v>
      </c>
      <c r="C90" s="6">
        <f>+'[1]EXP TOTAL VINO PAIS'!AD194/1000000</f>
        <v>0.45028600000000002</v>
      </c>
      <c r="D90" s="6">
        <f>+'[1]EXP TOTAL VINO PAIS'!AD206/1000000</f>
        <v>0.77173599999999998</v>
      </c>
      <c r="E90" s="6">
        <f>+'[1]EXP TOTAL VINO PAIS'!AD218/1000000</f>
        <v>0.85629200000000005</v>
      </c>
      <c r="F90" s="6">
        <f>+'[1]EXP TOTAL VINO PAIS'!AD230/1000000</f>
        <v>0.54076800000000003</v>
      </c>
      <c r="G90" s="73"/>
      <c r="H90" s="8"/>
      <c r="I90" s="2"/>
      <c r="J90" s="78" t="s">
        <v>9</v>
      </c>
      <c r="K90" s="6">
        <f>+SUM('[1]EXP TOTAL VINO PAIS'!AD171:AD182)/1000000</f>
        <v>10.887117999999999</v>
      </c>
      <c r="L90" s="6">
        <f>+SUM(C79:C90)</f>
        <v>8.4700950000000006</v>
      </c>
      <c r="M90" s="6">
        <f t="shared" ref="M90:O90" si="157">+SUM(D79:D90)</f>
        <v>7.8241690000000004</v>
      </c>
      <c r="N90" s="6">
        <f t="shared" si="157"/>
        <v>6.9015409999999999</v>
      </c>
      <c r="O90" s="105">
        <f t="shared" si="157"/>
        <v>8.4574020000000001</v>
      </c>
      <c r="P90" s="73"/>
      <c r="Q90" s="117"/>
      <c r="R90" s="8"/>
    </row>
    <row r="91" spans="1:19" ht="25.5" x14ac:dyDescent="0.25">
      <c r="A91" s="89" t="s">
        <v>13</v>
      </c>
      <c r="B91" s="90">
        <f>SUM(B79:B90)</f>
        <v>10.887117999999999</v>
      </c>
      <c r="C91" s="90">
        <f>SUM(C79:C90)</f>
        <v>8.4700950000000006</v>
      </c>
      <c r="D91" s="90">
        <f>SUM(D79:D90)</f>
        <v>7.8241690000000004</v>
      </c>
      <c r="E91" s="90">
        <f>SUM(E79:E90)</f>
        <v>6.9015409999999999</v>
      </c>
      <c r="F91" s="90">
        <f>SUM(F79:F90)</f>
        <v>8.4574020000000001</v>
      </c>
      <c r="G91" s="91"/>
      <c r="H91" s="92"/>
      <c r="I91" s="3"/>
      <c r="J91" s="79" t="s">
        <v>14</v>
      </c>
      <c r="K91" s="82">
        <f t="shared" ref="K91:P91" si="158">+AVERAGE(K79:K90)</f>
        <v>11.094207499999998</v>
      </c>
      <c r="L91" s="82">
        <f t="shared" si="158"/>
        <v>9.9419169166666688</v>
      </c>
      <c r="M91" s="82">
        <f t="shared" si="158"/>
        <v>7.917875333333332</v>
      </c>
      <c r="N91" s="82">
        <f t="shared" si="158"/>
        <v>7.1965962499999989</v>
      </c>
      <c r="O91" s="106">
        <f t="shared" si="158"/>
        <v>7.824756916666666</v>
      </c>
      <c r="P91" s="83">
        <f t="shared" si="158"/>
        <v>9.407291166666667</v>
      </c>
      <c r="Q91" s="118">
        <f t="shared" ref="Q91" si="159">+P91/O91-1</f>
        <v>0.20224708152009385</v>
      </c>
      <c r="R91" s="113">
        <f t="shared" ref="R91" si="160">+POWER(P91/K91,0.2)-1</f>
        <v>-3.2449458459874125E-2</v>
      </c>
    </row>
    <row r="92" spans="1:19" ht="25.5" x14ac:dyDescent="0.25">
      <c r="A92" s="93" t="s">
        <v>15</v>
      </c>
      <c r="B92" s="94">
        <f>+B91/B$199</f>
        <v>4.1993371776632857E-2</v>
      </c>
      <c r="C92" s="94">
        <f t="shared" ref="C92:F92" si="161">+C91/C$199</f>
        <v>3.7738977108662072E-2</v>
      </c>
      <c r="D92" s="94">
        <f t="shared" si="161"/>
        <v>2.852153051086247E-2</v>
      </c>
      <c r="E92" s="94">
        <f t="shared" si="161"/>
        <v>2.2638344400186448E-2</v>
      </c>
      <c r="F92" s="94">
        <f t="shared" si="161"/>
        <v>2.163782168554083E-2</v>
      </c>
      <c r="G92" s="95"/>
      <c r="H92" s="96"/>
      <c r="I92" s="3"/>
      <c r="J92" s="80" t="s">
        <v>15</v>
      </c>
      <c r="K92" s="84">
        <f>+K91/K$199</f>
        <v>4.2846607405689394E-2</v>
      </c>
      <c r="L92" s="84">
        <f t="shared" ref="L92:P92" si="162">+L91/L$199</f>
        <v>4.1329022536795143E-2</v>
      </c>
      <c r="M92" s="84">
        <f t="shared" si="162"/>
        <v>3.3599920902441703E-2</v>
      </c>
      <c r="N92" s="84">
        <f t="shared" si="162"/>
        <v>2.4290318144449433E-2</v>
      </c>
      <c r="O92" s="107">
        <f t="shared" si="162"/>
        <v>2.1006067582168182E-2</v>
      </c>
      <c r="P92" s="110">
        <f t="shared" si="162"/>
        <v>2.7121533741851053E-2</v>
      </c>
      <c r="Q92" s="110"/>
      <c r="R92" s="114"/>
    </row>
    <row r="93" spans="1:19" ht="26.25" thickBot="1" x14ac:dyDescent="0.3">
      <c r="A93" s="97" t="s">
        <v>12</v>
      </c>
      <c r="B93" s="98"/>
      <c r="C93" s="99">
        <f>+C91/B91-1</f>
        <v>-0.22200760568591238</v>
      </c>
      <c r="D93" s="99">
        <f t="shared" ref="D93:F93" si="163">+D91/C91-1</f>
        <v>-7.6259593310346596E-2</v>
      </c>
      <c r="E93" s="99">
        <f t="shared" si="163"/>
        <v>-0.11792025453437938</v>
      </c>
      <c r="F93" s="99">
        <f t="shared" si="163"/>
        <v>0.22543675390756945</v>
      </c>
      <c r="G93" s="100"/>
      <c r="H93" s="101"/>
      <c r="I93" s="2"/>
      <c r="J93" s="81" t="s">
        <v>12</v>
      </c>
      <c r="K93" s="85"/>
      <c r="L93" s="86">
        <f>+L91/K91-1</f>
        <v>-0.10386416364876261</v>
      </c>
      <c r="M93" s="86">
        <f t="shared" ref="M93:P93" si="164">+M91/L91-1</f>
        <v>-0.20358665238292484</v>
      </c>
      <c r="N93" s="86">
        <f t="shared" si="164"/>
        <v>-9.1095029028410268E-2</v>
      </c>
      <c r="O93" s="108">
        <f t="shared" si="164"/>
        <v>8.7285800793210688E-2</v>
      </c>
      <c r="P93" s="111">
        <f t="shared" si="164"/>
        <v>0.20224708152009385</v>
      </c>
      <c r="Q93" s="87"/>
      <c r="R93" s="88"/>
    </row>
    <row r="94" spans="1:19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spans="1:19" ht="15.75" thickBot="1" x14ac:dyDescent="0.3">
      <c r="A95" s="266" t="s">
        <v>131</v>
      </c>
      <c r="B95" s="267"/>
      <c r="C95" s="267"/>
      <c r="D95" s="267"/>
      <c r="E95" s="267"/>
      <c r="F95" s="267"/>
      <c r="G95" s="267"/>
      <c r="H95" s="268"/>
      <c r="I95" s="2"/>
      <c r="J95" s="266" t="s">
        <v>132</v>
      </c>
      <c r="K95" s="267"/>
      <c r="L95" s="267"/>
      <c r="M95" s="267"/>
      <c r="N95" s="267"/>
      <c r="O95" s="267"/>
      <c r="P95" s="267"/>
      <c r="Q95" s="267"/>
      <c r="R95" s="268"/>
    </row>
    <row r="96" spans="1:19" ht="38.25" x14ac:dyDescent="0.25">
      <c r="A96" s="74"/>
      <c r="B96" s="75">
        <v>2016</v>
      </c>
      <c r="C96" s="75">
        <f>+B96+1</f>
        <v>2017</v>
      </c>
      <c r="D96" s="75">
        <f t="shared" ref="D96" si="165">+C96+1</f>
        <v>2018</v>
      </c>
      <c r="E96" s="75">
        <f t="shared" ref="E96" si="166">+D96+1</f>
        <v>2019</v>
      </c>
      <c r="F96" s="75">
        <f t="shared" ref="F96" si="167">+E96+1</f>
        <v>2020</v>
      </c>
      <c r="G96" s="76">
        <f t="shared" ref="G96" si="168">+F96+1</f>
        <v>2021</v>
      </c>
      <c r="H96" s="77" t="s">
        <v>16</v>
      </c>
      <c r="I96" s="2"/>
      <c r="J96" s="103"/>
      <c r="K96" s="102">
        <v>2016</v>
      </c>
      <c r="L96" s="102">
        <f>+K96+1</f>
        <v>2017</v>
      </c>
      <c r="M96" s="102">
        <f t="shared" ref="M96" si="169">+L96+1</f>
        <v>2018</v>
      </c>
      <c r="N96" s="102">
        <f t="shared" ref="N96" si="170">+M96+1</f>
        <v>2019</v>
      </c>
      <c r="O96" s="104">
        <f t="shared" ref="O96" si="171">+N96+1</f>
        <v>2020</v>
      </c>
      <c r="P96" s="109">
        <f t="shared" ref="P96" si="172">+O96+1</f>
        <v>2021</v>
      </c>
      <c r="Q96" s="115" t="s">
        <v>16</v>
      </c>
      <c r="R96" s="112" t="s">
        <v>21</v>
      </c>
    </row>
    <row r="97" spans="1:19" x14ac:dyDescent="0.25">
      <c r="A97" s="78" t="s">
        <v>10</v>
      </c>
      <c r="B97" s="6">
        <f>+'[1]EXP TOTAL VINO PAIS'!AE171/1000000</f>
        <v>0.37262400000000001</v>
      </c>
      <c r="C97" s="6">
        <f>+'[1]EXP TOTAL VINO PAIS'!AE183/1000000</f>
        <v>0.27907399999999999</v>
      </c>
      <c r="D97" s="6">
        <f>+'[1]EXP TOTAL VINO PAIS'!AE195/1000000</f>
        <v>0.30872500000000003</v>
      </c>
      <c r="E97" s="6">
        <f>+'[1]EXP TOTAL VINO PAIS'!AE207/1000000</f>
        <v>0.33985399999999999</v>
      </c>
      <c r="F97" s="6">
        <f>+'[1]EXP TOTAL VINO PAIS'!AE219/1000000</f>
        <v>5.518948</v>
      </c>
      <c r="G97" s="73">
        <f>+'[1]EXP TOTAL VINO PAIS'!AE231/1000000</f>
        <v>0.24204100000000001</v>
      </c>
      <c r="H97" s="7">
        <f>+G97/F97-1</f>
        <v>-0.95614363462022112</v>
      </c>
      <c r="I97" s="2"/>
      <c r="J97" s="78" t="s">
        <v>10</v>
      </c>
      <c r="K97" s="6">
        <f>+SUM('[1]EXP TOTAL VINO PAIS'!AE160:AE171)/1000000</f>
        <v>5.3752300000000002</v>
      </c>
      <c r="L97" s="6">
        <f>+SUM(C97)+SUM(B98:B108)</f>
        <v>5.6750400000000001</v>
      </c>
      <c r="M97" s="6">
        <f t="shared" ref="M97" si="173">+SUM(D97)+SUM(C98:C108)</f>
        <v>4.9161209999999995</v>
      </c>
      <c r="N97" s="6">
        <f t="shared" ref="N97" si="174">+SUM(E97)+SUM(D98:D108)</f>
        <v>4.791353</v>
      </c>
      <c r="O97" s="105">
        <f t="shared" ref="O97" si="175">+SUM(F97)+SUM(E98:E108)</f>
        <v>19.777701</v>
      </c>
      <c r="P97" s="73">
        <f t="shared" ref="P97" si="176">+SUM(G97)+SUM(F98:F108)</f>
        <v>31.117549999999998</v>
      </c>
      <c r="Q97" s="116">
        <f>+P97/O97-1</f>
        <v>0.57336537750267325</v>
      </c>
      <c r="R97" s="7">
        <f>+POWER(P97/K97,0.2)-1</f>
        <v>0.42076309907225884</v>
      </c>
    </row>
    <row r="98" spans="1:19" x14ac:dyDescent="0.25">
      <c r="A98" s="78" t="s">
        <v>11</v>
      </c>
      <c r="B98" s="6">
        <f>+'[1]EXP TOTAL VINO PAIS'!AE172/1000000</f>
        <v>0.32928299999999999</v>
      </c>
      <c r="C98" s="6">
        <f>+'[1]EXP TOTAL VINO PAIS'!AE184/1000000</f>
        <v>0.23646500000000001</v>
      </c>
      <c r="D98" s="6">
        <f>+'[1]EXP TOTAL VINO PAIS'!AE196/1000000</f>
        <v>0.29014699999999999</v>
      </c>
      <c r="E98" s="6">
        <f>+'[1]EXP TOTAL VINO PAIS'!AE208/1000000</f>
        <v>0.18621799999999999</v>
      </c>
      <c r="F98" s="6">
        <f>+'[1]EXP TOTAL VINO PAIS'!AE220/1000000</f>
        <v>1.745538</v>
      </c>
      <c r="G98" s="73">
        <f>+'[1]EXP TOTAL VINO PAIS'!AE232/1000000</f>
        <v>1.2561640000000001</v>
      </c>
      <c r="H98" s="7">
        <f t="shared" ref="H98:H102" si="177">+G98/F98-1</f>
        <v>-0.28035711625871218</v>
      </c>
      <c r="I98" s="2"/>
      <c r="J98" s="78" t="s">
        <v>11</v>
      </c>
      <c r="K98" s="6">
        <f>+SUM('[1]EXP TOTAL VINO PAIS'!AE161:AE172)/1000000</f>
        <v>5.3415400000000002</v>
      </c>
      <c r="L98" s="6">
        <f>+SUM(C97:C98)+SUM(B99:B108)</f>
        <v>5.5822219999999998</v>
      </c>
      <c r="M98" s="6">
        <f t="shared" ref="M98" si="178">+SUM(D97:D98)+SUM(C99:C108)</f>
        <v>4.9698029999999997</v>
      </c>
      <c r="N98" s="6">
        <f t="shared" ref="N98" si="179">+SUM(E97:E98)+SUM(D99:D108)</f>
        <v>4.687424</v>
      </c>
      <c r="O98" s="105">
        <f t="shared" ref="O98" si="180">+SUM(F97:F98)+SUM(E99:E108)</f>
        <v>21.337021</v>
      </c>
      <c r="P98" s="73">
        <f t="shared" ref="P98" si="181">+SUM(G97:G98)+SUM(F99:F108)</f>
        <v>30.628175999999996</v>
      </c>
      <c r="Q98" s="116">
        <f t="shared" ref="Q98:Q102" si="182">+P98/O98-1</f>
        <v>0.43544761942166144</v>
      </c>
      <c r="R98" s="7">
        <f t="shared" ref="R98:R102" si="183">+POWER(P98/K98,0.2)-1</f>
        <v>0.41804799391598224</v>
      </c>
    </row>
    <row r="99" spans="1:19" x14ac:dyDescent="0.25">
      <c r="A99" s="78" t="s">
        <v>0</v>
      </c>
      <c r="B99" s="6">
        <f>+'[1]EXP TOTAL VINO PAIS'!AE173/1000000</f>
        <v>0.33513799999999999</v>
      </c>
      <c r="C99" s="6">
        <f>+'[1]EXP TOTAL VINO PAIS'!AE185/1000000</f>
        <v>0.293429</v>
      </c>
      <c r="D99" s="6">
        <f>+'[1]EXP TOTAL VINO PAIS'!AE197/1000000</f>
        <v>0.49091099999999999</v>
      </c>
      <c r="E99" s="6">
        <f>+'[1]EXP TOTAL VINO PAIS'!AE209/1000000</f>
        <v>0.31648399999999999</v>
      </c>
      <c r="F99" s="6">
        <f>+'[1]EXP TOTAL VINO PAIS'!AE221/1000000</f>
        <v>0.17370099999999999</v>
      </c>
      <c r="G99" s="73">
        <f>+'[1]EXP TOTAL VINO PAIS'!AE233/1000000</f>
        <v>2.1648969999999998</v>
      </c>
      <c r="H99" s="7">
        <f t="shared" si="177"/>
        <v>11.463353693991399</v>
      </c>
      <c r="I99" s="2"/>
      <c r="J99" s="78" t="s">
        <v>0</v>
      </c>
      <c r="K99" s="6">
        <f>+SUM('[1]EXP TOTAL VINO PAIS'!AE162:AE173)/1000000</f>
        <v>5.2279270000000002</v>
      </c>
      <c r="L99" s="6">
        <f>+SUM(C97:C99)+SUM(B100:B108)</f>
        <v>5.5405129999999998</v>
      </c>
      <c r="M99" s="6">
        <f t="shared" ref="M99" si="184">+SUM(D97:D99)+SUM(C100:C108)</f>
        <v>5.1672849999999997</v>
      </c>
      <c r="N99" s="6">
        <f t="shared" ref="N99" si="185">+SUM(E97:E99)+SUM(D100:D108)</f>
        <v>4.5129969999999995</v>
      </c>
      <c r="O99" s="105">
        <f t="shared" ref="O99" si="186">+SUM(F97:F99)+SUM(E100:E108)</f>
        <v>21.194238000000002</v>
      </c>
      <c r="P99" s="73">
        <f t="shared" ref="P99" si="187">+SUM(G97:G99)+SUM(F100:F108)</f>
        <v>32.619371999999998</v>
      </c>
      <c r="Q99" s="116">
        <f t="shared" si="182"/>
        <v>0.53906792968919182</v>
      </c>
      <c r="R99" s="7">
        <f t="shared" si="183"/>
        <v>0.44221236983777623</v>
      </c>
    </row>
    <row r="100" spans="1:19" x14ac:dyDescent="0.25">
      <c r="A100" s="78" t="s">
        <v>1</v>
      </c>
      <c r="B100" s="6">
        <f>+'[1]EXP TOTAL VINO PAIS'!AE174/1000000</f>
        <v>0.493479</v>
      </c>
      <c r="C100" s="6">
        <f>+'[1]EXP TOTAL VINO PAIS'!AE186/1000000</f>
        <v>0.44694899999999999</v>
      </c>
      <c r="D100" s="6">
        <f>+'[1]EXP TOTAL VINO PAIS'!AE198/1000000</f>
        <v>0.390961</v>
      </c>
      <c r="E100" s="6">
        <f>+'[1]EXP TOTAL VINO PAIS'!AE210/1000000</f>
        <v>0.33194800000000002</v>
      </c>
      <c r="F100" s="6">
        <f>+'[1]EXP TOTAL VINO PAIS'!AE222/1000000</f>
        <v>4.4736459999999996</v>
      </c>
      <c r="G100" s="73">
        <f>+'[1]EXP TOTAL VINO PAIS'!AE234/1000000</f>
        <v>0.28212900000000002</v>
      </c>
      <c r="H100" s="7">
        <f t="shared" si="177"/>
        <v>-0.93693533194177636</v>
      </c>
      <c r="I100" s="2"/>
      <c r="J100" s="78" t="s">
        <v>1</v>
      </c>
      <c r="K100" s="6">
        <f>+SUM('[1]EXP TOTAL VINO PAIS'!AE163:AE174)/1000000</f>
        <v>5.1853030000000002</v>
      </c>
      <c r="L100" s="6">
        <f>+SUM(C97:C100)+SUM(B101:B108)</f>
        <v>5.4939830000000001</v>
      </c>
      <c r="M100" s="6">
        <f t="shared" ref="M100" si="188">+SUM(D97:D100)+SUM(C101:C108)</f>
        <v>5.1112970000000004</v>
      </c>
      <c r="N100" s="6">
        <f t="shared" ref="N100" si="189">+SUM(E97:E100)+SUM(D101:D108)</f>
        <v>4.4539840000000002</v>
      </c>
      <c r="O100" s="105">
        <f t="shared" ref="O100" si="190">+SUM(F97:F100)+SUM(E101:E108)</f>
        <v>25.335936</v>
      </c>
      <c r="P100" s="73">
        <f t="shared" ref="P100" si="191">+SUM(G97:G100)+SUM(F101:F108)</f>
        <v>28.427854999999997</v>
      </c>
      <c r="Q100" s="116">
        <f t="shared" si="182"/>
        <v>0.12203689652515681</v>
      </c>
      <c r="R100" s="7">
        <f t="shared" si="183"/>
        <v>0.4053807173953774</v>
      </c>
    </row>
    <row r="101" spans="1:19" x14ac:dyDescent="0.25">
      <c r="A101" s="78" t="s">
        <v>2</v>
      </c>
      <c r="B101" s="6">
        <f>+'[1]EXP TOTAL VINO PAIS'!AE175/1000000</f>
        <v>0.55766499999999997</v>
      </c>
      <c r="C101" s="6">
        <f>+'[1]EXP TOTAL VINO PAIS'!AE187/1000000</f>
        <v>0.45014300000000002</v>
      </c>
      <c r="D101" s="6">
        <f>+'[1]EXP TOTAL VINO PAIS'!AE199/1000000</f>
        <v>0.342611</v>
      </c>
      <c r="E101" s="6">
        <f>+'[1]EXP TOTAL VINO PAIS'!AE211/1000000</f>
        <v>0.51890599999999998</v>
      </c>
      <c r="F101" s="6">
        <f>+'[1]EXP TOTAL VINO PAIS'!AE223/1000000</f>
        <v>4.0435939999999997</v>
      </c>
      <c r="G101" s="73">
        <f>+'[1]EXP TOTAL VINO PAIS'!AE235/1000000</f>
        <v>0.44749299999999997</v>
      </c>
      <c r="H101" s="7">
        <f t="shared" si="177"/>
        <v>-0.88933285587029753</v>
      </c>
      <c r="I101" s="2"/>
      <c r="J101" s="78" t="s">
        <v>2</v>
      </c>
      <c r="K101" s="6">
        <f>+SUM('[1]EXP TOTAL VINO PAIS'!AE164:AE175)/1000000</f>
        <v>5.0659200000000002</v>
      </c>
      <c r="L101" s="6">
        <f>+SUM(C97:C101)+SUM(B102:B108)</f>
        <v>5.3864609999999997</v>
      </c>
      <c r="M101" s="6">
        <f t="shared" ref="M101" si="192">+SUM(D97:D101)+SUM(C102:C108)</f>
        <v>5.0037650000000005</v>
      </c>
      <c r="N101" s="6">
        <f t="shared" ref="N101" si="193">+SUM(E97:E101)+SUM(D102:D108)</f>
        <v>4.6302789999999998</v>
      </c>
      <c r="O101" s="105">
        <f t="shared" ref="O101" si="194">+SUM(F97:F101)+SUM(E102:E108)</f>
        <v>28.860624000000001</v>
      </c>
      <c r="P101" s="73">
        <f t="shared" ref="P101" si="195">+SUM(G97:G101)+SUM(F102:F108)</f>
        <v>24.831753999999997</v>
      </c>
      <c r="Q101" s="116">
        <f t="shared" si="182"/>
        <v>-0.13959746677687923</v>
      </c>
      <c r="R101" s="7">
        <f t="shared" si="183"/>
        <v>0.37426287367235789</v>
      </c>
    </row>
    <row r="102" spans="1:19" x14ac:dyDescent="0.25">
      <c r="A102" s="78" t="s">
        <v>3</v>
      </c>
      <c r="B102" s="6">
        <f>+'[1]EXP TOTAL VINO PAIS'!AE176/1000000</f>
        <v>0.31597900000000001</v>
      </c>
      <c r="C102" s="6">
        <f>+'[1]EXP TOTAL VINO PAIS'!AE188/1000000</f>
        <v>0.32461899999999999</v>
      </c>
      <c r="D102" s="6">
        <f>+'[1]EXP TOTAL VINO PAIS'!AE200/1000000</f>
        <v>0.205815</v>
      </c>
      <c r="E102" s="6">
        <f>+'[1]EXP TOTAL VINO PAIS'!AE212/1000000</f>
        <v>0.29827799999999999</v>
      </c>
      <c r="F102" s="6">
        <f>+'[1]EXP TOTAL VINO PAIS'!AE224/1000000</f>
        <v>3.8539979999999998</v>
      </c>
      <c r="G102" s="73">
        <f>+'[1]EXP TOTAL VINO PAIS'!AE236/1000000</f>
        <v>0.44186300000000001</v>
      </c>
      <c r="H102" s="7">
        <f t="shared" si="177"/>
        <v>-0.88534944750879474</v>
      </c>
      <c r="I102" s="2"/>
      <c r="J102" s="78" t="s">
        <v>3</v>
      </c>
      <c r="K102" s="6">
        <f>+SUM('[1]EXP TOTAL VINO PAIS'!AE165:AE176)/1000000</f>
        <v>4.9435089999999997</v>
      </c>
      <c r="L102" s="6">
        <f>+SUM(C97:C102)+SUM(B103:B108)</f>
        <v>5.3951010000000004</v>
      </c>
      <c r="M102" s="6">
        <f t="shared" ref="M102" si="196">+SUM(D97:D102)+SUM(C103:C108)</f>
        <v>4.8849610000000006</v>
      </c>
      <c r="N102" s="6">
        <f t="shared" ref="N102" si="197">+SUM(E97:E102)+SUM(D103:D108)</f>
        <v>4.7227420000000002</v>
      </c>
      <c r="O102" s="105">
        <f t="shared" ref="O102" si="198">+SUM(F97:F102)+SUM(E103:E108)</f>
        <v>32.416344000000002</v>
      </c>
      <c r="P102" s="73">
        <f t="shared" ref="P102" si="199">+SUM(G97:G102)+SUM(F103:F108)</f>
        <v>21.419619000000001</v>
      </c>
      <c r="Q102" s="116">
        <f t="shared" si="182"/>
        <v>-0.33923396790211757</v>
      </c>
      <c r="R102" s="7">
        <f t="shared" si="183"/>
        <v>0.34077308266230388</v>
      </c>
      <c r="S102" s="4"/>
    </row>
    <row r="103" spans="1:19" x14ac:dyDescent="0.25">
      <c r="A103" s="78" t="s">
        <v>4</v>
      </c>
      <c r="B103" s="6">
        <f>+'[1]EXP TOTAL VINO PAIS'!AE177/1000000</f>
        <v>0.48291699999999999</v>
      </c>
      <c r="C103" s="6">
        <f>+'[1]EXP TOTAL VINO PAIS'!AE189/1000000</f>
        <v>0.40689399999999998</v>
      </c>
      <c r="D103" s="6">
        <f>+'[1]EXP TOTAL VINO PAIS'!AE201/1000000</f>
        <v>0.35522900000000002</v>
      </c>
      <c r="E103" s="6">
        <f>+'[1]EXP TOTAL VINO PAIS'!AE213/1000000</f>
        <v>0.39749099999999998</v>
      </c>
      <c r="F103" s="6">
        <f>+'[1]EXP TOTAL VINO PAIS'!AE225/1000000</f>
        <v>2.3533719999999998</v>
      </c>
      <c r="G103" s="73"/>
      <c r="H103" s="8"/>
      <c r="I103" s="2"/>
      <c r="J103" s="78" t="s">
        <v>4</v>
      </c>
      <c r="K103" s="6">
        <f>+SUM('[1]EXP TOTAL VINO PAIS'!AE166:AE177)/1000000</f>
        <v>5.0863810000000003</v>
      </c>
      <c r="L103" s="6">
        <f>+SUM(C97:C103)+SUM(B104:B108)</f>
        <v>5.3190779999999993</v>
      </c>
      <c r="M103" s="6">
        <f t="shared" ref="M103" si="200">+SUM(D97:D103)+SUM(C104:C108)</f>
        <v>4.8332960000000007</v>
      </c>
      <c r="N103" s="6">
        <f t="shared" ref="N103" si="201">+SUM(E97:E103)+SUM(D104:D108)</f>
        <v>4.7650039999999994</v>
      </c>
      <c r="O103" s="105">
        <f t="shared" ref="O103" si="202">+SUM(F97:F103)+SUM(E104:E108)</f>
        <v>34.372225</v>
      </c>
      <c r="P103" s="73"/>
      <c r="Q103" s="117"/>
      <c r="R103" s="8"/>
    </row>
    <row r="104" spans="1:19" x14ac:dyDescent="0.25">
      <c r="A104" s="78" t="s">
        <v>5</v>
      </c>
      <c r="B104" s="6">
        <f>+'[1]EXP TOTAL VINO PAIS'!AE178/1000000</f>
        <v>0.60118899999999997</v>
      </c>
      <c r="C104" s="6">
        <f>+'[1]EXP TOTAL VINO PAIS'!AE190/1000000</f>
        <v>0.45184099999999999</v>
      </c>
      <c r="D104" s="6">
        <f>+'[1]EXP TOTAL VINO PAIS'!AE202/1000000</f>
        <v>0.55418900000000004</v>
      </c>
      <c r="E104" s="6">
        <f>+'[1]EXP TOTAL VINO PAIS'!AE214/1000000</f>
        <v>1.877556</v>
      </c>
      <c r="F104" s="6">
        <f>+'[1]EXP TOTAL VINO PAIS'!AE226/1000000</f>
        <v>3.591485</v>
      </c>
      <c r="G104" s="73"/>
      <c r="H104" s="8"/>
      <c r="I104" s="2"/>
      <c r="J104" s="78" t="s">
        <v>5</v>
      </c>
      <c r="K104" s="6">
        <f>+SUM('[1]EXP TOTAL VINO PAIS'!AE167:AE178)/1000000</f>
        <v>5.4022629999999996</v>
      </c>
      <c r="L104" s="6">
        <f>+SUM(C97:C104)+SUM(B105:B108)</f>
        <v>5.1697299999999995</v>
      </c>
      <c r="M104" s="6">
        <f t="shared" ref="M104" si="203">+SUM(D97:D104)+SUM(C105:C108)</f>
        <v>4.9356439999999999</v>
      </c>
      <c r="N104" s="6">
        <f t="shared" ref="N104" si="204">+SUM(E97:E104)+SUM(D105:D108)</f>
        <v>6.0883709999999995</v>
      </c>
      <c r="O104" s="105">
        <f t="shared" ref="O104" si="205">+SUM(F97:F104)+SUM(E105:E108)</f>
        <v>36.086154000000001</v>
      </c>
      <c r="P104" s="73"/>
      <c r="Q104" s="117"/>
      <c r="R104" s="8"/>
    </row>
    <row r="105" spans="1:19" x14ac:dyDescent="0.25">
      <c r="A105" s="78" t="s">
        <v>6</v>
      </c>
      <c r="B105" s="6">
        <f>+'[1]EXP TOTAL VINO PAIS'!AE179/1000000</f>
        <v>0.48349500000000001</v>
      </c>
      <c r="C105" s="6">
        <f>+'[1]EXP TOTAL VINO PAIS'!AE191/1000000</f>
        <v>0.37898500000000002</v>
      </c>
      <c r="D105" s="6">
        <f>+'[1]EXP TOTAL VINO PAIS'!AE203/1000000</f>
        <v>0.447015</v>
      </c>
      <c r="E105" s="6">
        <f>+'[1]EXP TOTAL VINO PAIS'!AE215/1000000</f>
        <v>2.675767</v>
      </c>
      <c r="F105" s="6">
        <f>+'[1]EXP TOTAL VINO PAIS'!AE227/1000000</f>
        <v>0.28017799999999998</v>
      </c>
      <c r="G105" s="73"/>
      <c r="H105" s="8"/>
      <c r="I105" s="2"/>
      <c r="J105" s="78" t="s">
        <v>6</v>
      </c>
      <c r="K105" s="6">
        <f>+SUM('[1]EXP TOTAL VINO PAIS'!AE168:AE179)/1000000</f>
        <v>5.4685839999999999</v>
      </c>
      <c r="L105" s="6">
        <f>+SUM(C97:C105)+SUM(B106:B108)</f>
        <v>5.0652200000000001</v>
      </c>
      <c r="M105" s="6">
        <f t="shared" ref="M105" si="206">+SUM(D97:D105)+SUM(C106:C108)</f>
        <v>5.0036740000000002</v>
      </c>
      <c r="N105" s="6">
        <f t="shared" ref="N105" si="207">+SUM(E97:E105)+SUM(D106:D108)</f>
        <v>8.3171229999999987</v>
      </c>
      <c r="O105" s="105">
        <f t="shared" ref="O105" si="208">+SUM(F97:F105)+SUM(E106:E108)</f>
        <v>33.690564999999999</v>
      </c>
      <c r="P105" s="73"/>
      <c r="Q105" s="117"/>
      <c r="R105" s="8"/>
    </row>
    <row r="106" spans="1:19" x14ac:dyDescent="0.25">
      <c r="A106" s="78" t="s">
        <v>7</v>
      </c>
      <c r="B106" s="6">
        <f>+'[1]EXP TOTAL VINO PAIS'!AE180/1000000</f>
        <v>0.44724599999999998</v>
      </c>
      <c r="C106" s="6">
        <f>+'[1]EXP TOTAL VINO PAIS'!AE192/1000000</f>
        <v>0.36447400000000002</v>
      </c>
      <c r="D106" s="6">
        <f>+'[1]EXP TOTAL VINO PAIS'!AE204/1000000</f>
        <v>0.40148099999999998</v>
      </c>
      <c r="E106" s="6">
        <f>+'[1]EXP TOTAL VINO PAIS'!AE216/1000000</f>
        <v>3.6393249999999999</v>
      </c>
      <c r="F106" s="6">
        <f>+'[1]EXP TOTAL VINO PAIS'!AE228/1000000</f>
        <v>2.9101180000000002</v>
      </c>
      <c r="G106" s="73"/>
      <c r="H106" s="8"/>
      <c r="I106" s="2"/>
      <c r="J106" s="78" t="s">
        <v>7</v>
      </c>
      <c r="K106" s="6">
        <f>+SUM('[1]EXP TOTAL VINO PAIS'!AE169:AE180)/1000000</f>
        <v>5.5389299999999997</v>
      </c>
      <c r="L106" s="6">
        <f>+SUM(C97:C106)+SUM(B107:B108)</f>
        <v>4.9824479999999998</v>
      </c>
      <c r="M106" s="6">
        <f t="shared" ref="M106" si="209">+SUM(D97:D106)+SUM(C107:C108)</f>
        <v>5.0406810000000002</v>
      </c>
      <c r="N106" s="6">
        <f t="shared" ref="N106" si="210">+SUM(E97:E106)+SUM(D107:D108)</f>
        <v>11.554966999999998</v>
      </c>
      <c r="O106" s="105">
        <f t="shared" ref="O106" si="211">+SUM(F97:F106)+SUM(E107:E108)</f>
        <v>32.961357999999997</v>
      </c>
      <c r="P106" s="73"/>
      <c r="Q106" s="117"/>
      <c r="R106" s="8"/>
    </row>
    <row r="107" spans="1:19" x14ac:dyDescent="0.25">
      <c r="A107" s="78" t="s">
        <v>8</v>
      </c>
      <c r="B107" s="6">
        <f>+'[1]EXP TOTAL VINO PAIS'!AE181/1000000</f>
        <v>0.58684499999999995</v>
      </c>
      <c r="C107" s="6">
        <f>+'[1]EXP TOTAL VINO PAIS'!AE193/1000000</f>
        <v>0.638795</v>
      </c>
      <c r="D107" s="6">
        <f>+'[1]EXP TOTAL VINO PAIS'!AE205/1000000</f>
        <v>0.35165099999999999</v>
      </c>
      <c r="E107" s="6">
        <f>+'[1]EXP TOTAL VINO PAIS'!AE217/1000000</f>
        <v>1.4598720000000001</v>
      </c>
      <c r="F107" s="6">
        <f>+'[1]EXP TOTAL VINO PAIS'!AE229/1000000</f>
        <v>5.4275630000000001</v>
      </c>
      <c r="G107" s="73"/>
      <c r="H107" s="8"/>
      <c r="I107" s="2"/>
      <c r="J107" s="78" t="s">
        <v>8</v>
      </c>
      <c r="K107" s="6">
        <f>+SUM('[1]EXP TOTAL VINO PAIS'!AE170:AE181)/1000000</f>
        <v>5.4401780000000004</v>
      </c>
      <c r="L107" s="6">
        <f>+SUM(C97:C107)+SUM(B108)</f>
        <v>5.0343980000000004</v>
      </c>
      <c r="M107" s="6">
        <f t="shared" ref="M107" si="212">+SUM(D97:D107)+SUM(C108)</f>
        <v>4.7535370000000006</v>
      </c>
      <c r="N107" s="6">
        <f t="shared" ref="N107" si="213">+SUM(E97:E107)+SUM(D108)</f>
        <v>12.663188</v>
      </c>
      <c r="O107" s="105">
        <f t="shared" ref="O107" si="214">+SUM(F97:F107)+SUM(E108)</f>
        <v>36.929048999999999</v>
      </c>
      <c r="P107" s="73"/>
      <c r="Q107" s="117"/>
      <c r="R107" s="8"/>
    </row>
    <row r="108" spans="1:19" x14ac:dyDescent="0.25">
      <c r="A108" s="78" t="s">
        <v>9</v>
      </c>
      <c r="B108" s="6">
        <f>+'[1]EXP TOTAL VINO PAIS'!AE182/1000000</f>
        <v>0.76273000000000002</v>
      </c>
      <c r="C108" s="6">
        <f>+'[1]EXP TOTAL VINO PAIS'!AE194/1000000</f>
        <v>0.61480199999999996</v>
      </c>
      <c r="D108" s="6">
        <f>+'[1]EXP TOTAL VINO PAIS'!AE206/1000000</f>
        <v>0.62148899999999996</v>
      </c>
      <c r="E108" s="6">
        <f>+'[1]EXP TOTAL VINO PAIS'!AE218/1000000</f>
        <v>2.556908</v>
      </c>
      <c r="F108" s="6">
        <f>+'[1]EXP TOTAL VINO PAIS'!AE230/1000000</f>
        <v>2.022316</v>
      </c>
      <c r="G108" s="73"/>
      <c r="H108" s="8"/>
      <c r="I108" s="2"/>
      <c r="J108" s="78" t="s">
        <v>9</v>
      </c>
      <c r="K108" s="6">
        <f>+SUM('[1]EXP TOTAL VINO PAIS'!AE171:AE182)/1000000</f>
        <v>5.7685899999999997</v>
      </c>
      <c r="L108" s="6">
        <f>+SUM(C97:C108)</f>
        <v>4.8864700000000001</v>
      </c>
      <c r="M108" s="6">
        <f t="shared" ref="M108" si="215">+SUM(D97:D108)</f>
        <v>4.7602240000000009</v>
      </c>
      <c r="N108" s="6">
        <f t="shared" ref="N108" si="216">+SUM(E97:E108)</f>
        <v>14.598606999999999</v>
      </c>
      <c r="O108" s="105">
        <f t="shared" ref="O108" si="217">+SUM(F97:F108)</f>
        <v>36.394457000000003</v>
      </c>
      <c r="P108" s="73"/>
      <c r="Q108" s="117"/>
      <c r="R108" s="8"/>
    </row>
    <row r="109" spans="1:19" ht="25.5" x14ac:dyDescent="0.25">
      <c r="A109" s="89" t="s">
        <v>13</v>
      </c>
      <c r="B109" s="90">
        <f>SUM(B97:B108)</f>
        <v>5.7685900000000006</v>
      </c>
      <c r="C109" s="90">
        <f>SUM(C97:C108)</f>
        <v>4.8864700000000001</v>
      </c>
      <c r="D109" s="90">
        <f>SUM(D97:D108)</f>
        <v>4.7602240000000009</v>
      </c>
      <c r="E109" s="90">
        <f>SUM(E97:E108)</f>
        <v>14.598606999999999</v>
      </c>
      <c r="F109" s="90">
        <f>SUM(F97:F108)</f>
        <v>36.394457000000003</v>
      </c>
      <c r="G109" s="91"/>
      <c r="H109" s="92"/>
      <c r="I109" s="3"/>
      <c r="J109" s="79" t="s">
        <v>14</v>
      </c>
      <c r="K109" s="82">
        <f t="shared" ref="K109:P109" si="218">+AVERAGE(K97:K108)</f>
        <v>5.3203629166666673</v>
      </c>
      <c r="L109" s="82">
        <f t="shared" si="218"/>
        <v>5.2942220000000004</v>
      </c>
      <c r="M109" s="82">
        <f t="shared" si="218"/>
        <v>4.9483573333333331</v>
      </c>
      <c r="N109" s="82">
        <f t="shared" si="218"/>
        <v>7.1488365833333338</v>
      </c>
      <c r="O109" s="106">
        <f t="shared" si="218"/>
        <v>29.946305999999996</v>
      </c>
      <c r="P109" s="83">
        <f t="shared" si="218"/>
        <v>28.174054333333331</v>
      </c>
      <c r="Q109" s="118">
        <f t="shared" ref="Q109" si="219">+P109/O109-1</f>
        <v>-5.9180977669388235E-2</v>
      </c>
      <c r="R109" s="113">
        <f t="shared" ref="R109" si="220">+POWER(P109/K109,0.2)-1</f>
        <v>0.39566638335707127</v>
      </c>
    </row>
    <row r="110" spans="1:19" ht="25.5" x14ac:dyDescent="0.25">
      <c r="A110" s="93" t="s">
        <v>15</v>
      </c>
      <c r="B110" s="94">
        <f>+B109/B$199</f>
        <v>2.2250382929345173E-2</v>
      </c>
      <c r="C110" s="94">
        <f t="shared" ref="C110:F110" si="221">+C109/C$199</f>
        <v>2.1771937560578006E-2</v>
      </c>
      <c r="D110" s="94">
        <f t="shared" si="221"/>
        <v>1.735249763323617E-2</v>
      </c>
      <c r="E110" s="94">
        <f t="shared" si="221"/>
        <v>4.788615948655129E-2</v>
      </c>
      <c r="F110" s="94">
        <f t="shared" si="221"/>
        <v>9.3113319067496536E-2</v>
      </c>
      <c r="G110" s="95"/>
      <c r="H110" s="96"/>
      <c r="I110" s="3"/>
      <c r="J110" s="80" t="s">
        <v>15</v>
      </c>
      <c r="K110" s="84">
        <f>+K109/K$199</f>
        <v>2.0547614703096666E-2</v>
      </c>
      <c r="L110" s="84">
        <f t="shared" ref="L110:P110" si="222">+L109/L$199</f>
        <v>2.2008333220527226E-2</v>
      </c>
      <c r="M110" s="84">
        <f t="shared" si="222"/>
        <v>2.0998614905827519E-2</v>
      </c>
      <c r="N110" s="84">
        <f t="shared" si="222"/>
        <v>2.412911728538969E-2</v>
      </c>
      <c r="O110" s="107">
        <f t="shared" si="222"/>
        <v>8.0392801255257967E-2</v>
      </c>
      <c r="P110" s="110">
        <f t="shared" si="222"/>
        <v>8.1226736975443331E-2</v>
      </c>
      <c r="Q110" s="110"/>
      <c r="R110" s="114"/>
    </row>
    <row r="111" spans="1:19" ht="26.25" thickBot="1" x14ac:dyDescent="0.3">
      <c r="A111" s="97" t="s">
        <v>12</v>
      </c>
      <c r="B111" s="98"/>
      <c r="C111" s="99">
        <f>+C109/B109-1</f>
        <v>-0.15291778406855061</v>
      </c>
      <c r="D111" s="99">
        <f t="shared" ref="D111" si="223">+D109/C109-1</f>
        <v>-2.5835828317783416E-2</v>
      </c>
      <c r="E111" s="99">
        <f t="shared" ref="E111" si="224">+E109/D109-1</f>
        <v>2.0667899241716348</v>
      </c>
      <c r="F111" s="99">
        <f t="shared" ref="F111" si="225">+F109/E109-1</f>
        <v>1.4930088877657988</v>
      </c>
      <c r="G111" s="100"/>
      <c r="H111" s="101"/>
      <c r="I111" s="2"/>
      <c r="J111" s="81" t="s">
        <v>12</v>
      </c>
      <c r="K111" s="85"/>
      <c r="L111" s="86">
        <f>+L109/K109-1</f>
        <v>-4.9133709628674804E-3</v>
      </c>
      <c r="M111" s="86">
        <f t="shared" ref="M111" si="226">+M109/L109-1</f>
        <v>-6.5328704891231881E-2</v>
      </c>
      <c r="N111" s="86">
        <f t="shared" ref="N111" si="227">+N109/M109-1</f>
        <v>0.44468883343913745</v>
      </c>
      <c r="O111" s="108">
        <f t="shared" ref="O111" si="228">+O109/N109-1</f>
        <v>3.1889761572975752</v>
      </c>
      <c r="P111" s="111">
        <f t="shared" ref="P111" si="229">+P109/O109-1</f>
        <v>-5.9180977669388235E-2</v>
      </c>
      <c r="Q111" s="87"/>
      <c r="R111" s="88"/>
    </row>
    <row r="112" spans="1:19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spans="1:18" ht="15.75" thickBot="1" x14ac:dyDescent="0.3">
      <c r="A113" s="266" t="s">
        <v>112</v>
      </c>
      <c r="B113" s="267"/>
      <c r="C113" s="267"/>
      <c r="D113" s="267"/>
      <c r="E113" s="267"/>
      <c r="F113" s="267"/>
      <c r="G113" s="267"/>
      <c r="H113" s="268"/>
      <c r="I113" s="2"/>
      <c r="J113" s="266" t="s">
        <v>113</v>
      </c>
      <c r="K113" s="267"/>
      <c r="L113" s="267"/>
      <c r="M113" s="267"/>
      <c r="N113" s="267"/>
      <c r="O113" s="267"/>
      <c r="P113" s="267"/>
      <c r="Q113" s="267"/>
      <c r="R113" s="268"/>
    </row>
    <row r="114" spans="1:18" ht="38.25" x14ac:dyDescent="0.25">
      <c r="A114" s="74"/>
      <c r="B114" s="75">
        <v>2016</v>
      </c>
      <c r="C114" s="75">
        <f>+B114+1</f>
        <v>2017</v>
      </c>
      <c r="D114" s="75">
        <f t="shared" ref="D114:G114" si="230">+C114+1</f>
        <v>2018</v>
      </c>
      <c r="E114" s="75">
        <f t="shared" si="230"/>
        <v>2019</v>
      </c>
      <c r="F114" s="75">
        <f t="shared" si="230"/>
        <v>2020</v>
      </c>
      <c r="G114" s="76">
        <f t="shared" si="230"/>
        <v>2021</v>
      </c>
      <c r="H114" s="77" t="s">
        <v>16</v>
      </c>
      <c r="I114" s="2"/>
      <c r="J114" s="103"/>
      <c r="K114" s="102">
        <v>2016</v>
      </c>
      <c r="L114" s="102">
        <f>+K114+1</f>
        <v>2017</v>
      </c>
      <c r="M114" s="102">
        <f t="shared" ref="M114:P114" si="231">+L114+1</f>
        <v>2018</v>
      </c>
      <c r="N114" s="102">
        <f t="shared" si="231"/>
        <v>2019</v>
      </c>
      <c r="O114" s="104">
        <f t="shared" si="231"/>
        <v>2020</v>
      </c>
      <c r="P114" s="109">
        <f t="shared" si="231"/>
        <v>2021</v>
      </c>
      <c r="Q114" s="115" t="s">
        <v>16</v>
      </c>
      <c r="R114" s="112" t="s">
        <v>21</v>
      </c>
    </row>
    <row r="115" spans="1:18" x14ac:dyDescent="0.25">
      <c r="A115" s="78" t="s">
        <v>10</v>
      </c>
      <c r="B115" s="6">
        <f>+'[1]EXP TOTAL VINO PAIS'!AF171/1000000</f>
        <v>0.43895499999999998</v>
      </c>
      <c r="C115" s="6">
        <f>+'[1]EXP TOTAL VINO PAIS'!AF183/1000000</f>
        <v>0.19983200000000001</v>
      </c>
      <c r="D115" s="6">
        <f>+'[1]EXP TOTAL VINO PAIS'!AF195/1000000</f>
        <v>0.16439799999999999</v>
      </c>
      <c r="E115" s="6">
        <f>+'[1]EXP TOTAL VINO PAIS'!AF207/1000000</f>
        <v>0.128743</v>
      </c>
      <c r="F115" s="6">
        <f>+'[1]EXP TOTAL VINO PAIS'!AF219/1000000</f>
        <v>1.232348</v>
      </c>
      <c r="G115" s="73">
        <f>+'[1]EXP TOTAL VINO PAIS'!AF231/1000000</f>
        <v>0.43602800000000003</v>
      </c>
      <c r="H115" s="7">
        <f>+G115/F115-1</f>
        <v>-0.64618111117963428</v>
      </c>
      <c r="I115" s="2"/>
      <c r="J115" s="78" t="s">
        <v>10</v>
      </c>
      <c r="K115" s="6">
        <f>+SUM('[1]EXP TOTAL VINO PAIS'!AF160:AF171)/1000000</f>
        <v>6.2551829999999997</v>
      </c>
      <c r="L115" s="6">
        <f>+SUM(C115)+SUM(B116:B126)</f>
        <v>7.1934750000000012</v>
      </c>
      <c r="M115" s="6">
        <f t="shared" ref="M115:O115" si="232">+SUM(D115)+SUM(C116:C126)</f>
        <v>5.1592750000000001</v>
      </c>
      <c r="N115" s="6">
        <f t="shared" si="232"/>
        <v>5.589785</v>
      </c>
      <c r="O115" s="105">
        <f t="shared" si="232"/>
        <v>10.960751999999999</v>
      </c>
      <c r="P115" s="73">
        <f t="shared" ref="P115" si="233">+SUM(G115)+SUM(F116:F126)</f>
        <v>9.1370120000000004</v>
      </c>
      <c r="Q115" s="116">
        <f>+P115/O115-1</f>
        <v>-0.16638821861857644</v>
      </c>
      <c r="R115" s="7">
        <f>+POWER(P115/K115,0.2)-1</f>
        <v>7.8730194373637818E-2</v>
      </c>
    </row>
    <row r="116" spans="1:18" x14ac:dyDescent="0.25">
      <c r="A116" s="78" t="s">
        <v>11</v>
      </c>
      <c r="B116" s="6">
        <f>+'[1]EXP TOTAL VINO PAIS'!AF172/1000000</f>
        <v>0.66709600000000002</v>
      </c>
      <c r="C116" s="6">
        <f>+'[1]EXP TOTAL VINO PAIS'!AF184/1000000</f>
        <v>0.142986</v>
      </c>
      <c r="D116" s="6">
        <f>+'[1]EXP TOTAL VINO PAIS'!AF196/1000000</f>
        <v>0.156504</v>
      </c>
      <c r="E116" s="6">
        <f>+'[1]EXP TOTAL VINO PAIS'!AF208/1000000</f>
        <v>0.25512299999999999</v>
      </c>
      <c r="F116" s="6">
        <f>+'[1]EXP TOTAL VINO PAIS'!AF220/1000000</f>
        <v>0.526841</v>
      </c>
      <c r="G116" s="73">
        <f>+'[1]EXP TOTAL VINO PAIS'!AF232/1000000</f>
        <v>0.70164499999999996</v>
      </c>
      <c r="H116" s="7">
        <f t="shared" ref="H116:H120" si="234">+G116/F116-1</f>
        <v>0.33179650027237817</v>
      </c>
      <c r="I116" s="2"/>
      <c r="J116" s="78" t="s">
        <v>11</v>
      </c>
      <c r="K116" s="6">
        <f>+SUM('[1]EXP TOTAL VINO PAIS'!AF161:AF172)/1000000</f>
        <v>6.600676</v>
      </c>
      <c r="L116" s="6">
        <f>+SUM(C115:C116)+SUM(B117:B126)</f>
        <v>6.6693650000000009</v>
      </c>
      <c r="M116" s="6">
        <f t="shared" ref="M116:O116" si="235">+SUM(D115:D116)+SUM(C117:C126)</f>
        <v>5.1727930000000004</v>
      </c>
      <c r="N116" s="6">
        <f t="shared" si="235"/>
        <v>5.6884040000000002</v>
      </c>
      <c r="O116" s="105">
        <f t="shared" si="235"/>
        <v>11.232469999999999</v>
      </c>
      <c r="P116" s="73">
        <f t="shared" ref="P116" si="236">+SUM(G115:G116)+SUM(F117:F126)</f>
        <v>9.3118160000000003</v>
      </c>
      <c r="Q116" s="116">
        <f t="shared" ref="Q116:Q118" si="237">+P116/O116-1</f>
        <v>-0.17099124235364072</v>
      </c>
      <c r="R116" s="7">
        <f t="shared" ref="R116:R118" si="238">+POWER(P116/K116,0.2)-1</f>
        <v>7.1245952539042756E-2</v>
      </c>
    </row>
    <row r="117" spans="1:18" x14ac:dyDescent="0.25">
      <c r="A117" s="78" t="s">
        <v>0</v>
      </c>
      <c r="B117" s="6">
        <f>+'[1]EXP TOTAL VINO PAIS'!AF173/1000000</f>
        <v>0.41467500000000002</v>
      </c>
      <c r="C117" s="6">
        <f>+'[1]EXP TOTAL VINO PAIS'!AF185/1000000</f>
        <v>0.16878099999999999</v>
      </c>
      <c r="D117" s="6">
        <f>+'[1]EXP TOTAL VINO PAIS'!AF197/1000000</f>
        <v>0.25783400000000001</v>
      </c>
      <c r="E117" s="6">
        <f>+'[1]EXP TOTAL VINO PAIS'!AF209/1000000</f>
        <v>0.296099</v>
      </c>
      <c r="F117" s="6">
        <f>+'[1]EXP TOTAL VINO PAIS'!AF221/1000000</f>
        <v>1.0920259999999999</v>
      </c>
      <c r="G117" s="73">
        <f>+'[1]EXP TOTAL VINO PAIS'!AF233/1000000</f>
        <v>1.0117940000000001</v>
      </c>
      <c r="H117" s="7">
        <f t="shared" si="234"/>
        <v>-7.3470778168285289E-2</v>
      </c>
      <c r="I117" s="2"/>
      <c r="J117" s="78" t="s">
        <v>0</v>
      </c>
      <c r="K117" s="6">
        <f>+SUM('[1]EXP TOTAL VINO PAIS'!AF162:AF173)/1000000</f>
        <v>6.1797409999999999</v>
      </c>
      <c r="L117" s="6">
        <f>+SUM(C115:C117)+SUM(B118:B126)</f>
        <v>6.423471000000001</v>
      </c>
      <c r="M117" s="6">
        <f t="shared" ref="M117:O117" si="239">+SUM(D115:D117)+SUM(C118:C126)</f>
        <v>5.2618460000000002</v>
      </c>
      <c r="N117" s="6">
        <f t="shared" si="239"/>
        <v>5.7266690000000002</v>
      </c>
      <c r="O117" s="105">
        <f t="shared" si="239"/>
        <v>12.028397</v>
      </c>
      <c r="P117" s="73">
        <f t="shared" ref="P117" si="240">+SUM(G115:G117)+SUM(F118:F126)</f>
        <v>9.2315839999999998</v>
      </c>
      <c r="Q117" s="116">
        <f t="shared" si="237"/>
        <v>-0.23251751667325249</v>
      </c>
      <c r="R117" s="7">
        <f t="shared" si="238"/>
        <v>8.3580523709357424E-2</v>
      </c>
    </row>
    <row r="118" spans="1:18" x14ac:dyDescent="0.25">
      <c r="A118" s="78" t="s">
        <v>1</v>
      </c>
      <c r="B118" s="6">
        <f>+'[1]EXP TOTAL VINO PAIS'!AF174/1000000</f>
        <v>0.269065</v>
      </c>
      <c r="C118" s="6">
        <f>+'[1]EXP TOTAL VINO PAIS'!AF186/1000000</f>
        <v>0.17267299999999999</v>
      </c>
      <c r="D118" s="6">
        <f>+'[1]EXP TOTAL VINO PAIS'!AF198/1000000</f>
        <v>0.37347599999999997</v>
      </c>
      <c r="E118" s="6">
        <f>+'[1]EXP TOTAL VINO PAIS'!AF210/1000000</f>
        <v>1.0960840000000001</v>
      </c>
      <c r="F118" s="6">
        <f>+'[1]EXP TOTAL VINO PAIS'!AF222/1000000</f>
        <v>0.14722499999999999</v>
      </c>
      <c r="G118" s="73">
        <f>+'[1]EXP TOTAL VINO PAIS'!AF234/1000000</f>
        <v>0.55603899999999995</v>
      </c>
      <c r="H118" s="7">
        <f t="shared" si="234"/>
        <v>2.7767974189166238</v>
      </c>
      <c r="I118" s="2"/>
      <c r="J118" s="78" t="s">
        <v>1</v>
      </c>
      <c r="K118" s="6">
        <f>+SUM('[1]EXP TOTAL VINO PAIS'!AF163:AF174)/1000000</f>
        <v>5.9861009999999997</v>
      </c>
      <c r="L118" s="6">
        <f>+SUM(C115:C118)+SUM(B119:B126)</f>
        <v>6.3270790000000003</v>
      </c>
      <c r="M118" s="6">
        <f t="shared" ref="M118:O118" si="241">+SUM(D115:D118)+SUM(C119:C126)</f>
        <v>5.4626489999999999</v>
      </c>
      <c r="N118" s="6">
        <f t="shared" si="241"/>
        <v>6.4492770000000004</v>
      </c>
      <c r="O118" s="105">
        <f t="shared" si="241"/>
        <v>11.079537999999999</v>
      </c>
      <c r="P118" s="73">
        <f t="shared" ref="P118" si="242">+SUM(G115:G118)+SUM(F119:F126)</f>
        <v>9.6403980000000011</v>
      </c>
      <c r="Q118" s="116">
        <f t="shared" si="237"/>
        <v>-0.12989169765020869</v>
      </c>
      <c r="R118" s="7">
        <f t="shared" si="238"/>
        <v>9.9993666892418842E-2</v>
      </c>
    </row>
    <row r="119" spans="1:18" x14ac:dyDescent="0.25">
      <c r="A119" s="78" t="s">
        <v>2</v>
      </c>
      <c r="B119" s="6">
        <f>+'[1]EXP TOTAL VINO PAIS'!AF175/1000000</f>
        <v>0.76112100000000005</v>
      </c>
      <c r="C119" s="6">
        <f>+'[1]EXP TOTAL VINO PAIS'!AF187/1000000</f>
        <v>0.43522300000000003</v>
      </c>
      <c r="D119" s="6">
        <f>+'[1]EXP TOTAL VINO PAIS'!AF199/1000000</f>
        <v>0.17508499999999999</v>
      </c>
      <c r="E119" s="6">
        <f>+'[1]EXP TOTAL VINO PAIS'!AF211/1000000</f>
        <v>0.549292</v>
      </c>
      <c r="F119" s="6">
        <f>+'[1]EXP TOTAL VINO PAIS'!AF223/1000000</f>
        <v>0.40484199999999998</v>
      </c>
      <c r="G119" s="73">
        <f>+'[1]EXP TOTAL VINO PAIS'!AF235/1000000</f>
        <v>1.9626300000000001</v>
      </c>
      <c r="H119" s="7">
        <f t="shared" si="234"/>
        <v>3.8478912761027768</v>
      </c>
      <c r="I119" s="2"/>
      <c r="J119" s="78" t="s">
        <v>2</v>
      </c>
      <c r="K119" s="6">
        <f>+SUM('[1]EXP TOTAL VINO PAIS'!AF164:AF175)/1000000</f>
        <v>6.2428749999999997</v>
      </c>
      <c r="L119" s="6">
        <f>+SUM(C115:C119)+SUM(B120:B126)</f>
        <v>6.0011810000000008</v>
      </c>
      <c r="M119" s="6">
        <f t="shared" ref="M119:O119" si="243">+SUM(D115:D119)+SUM(C120:C126)</f>
        <v>5.2025109999999994</v>
      </c>
      <c r="N119" s="6">
        <f t="shared" si="243"/>
        <v>6.8234840000000005</v>
      </c>
      <c r="O119" s="105">
        <f t="shared" si="243"/>
        <v>10.935088</v>
      </c>
      <c r="P119" s="73">
        <f t="shared" ref="P119" si="244">+SUM(G115:G119)+SUM(F120:F126)</f>
        <v>11.198186</v>
      </c>
      <c r="Q119" s="116">
        <f t="shared" ref="Q119:Q120" si="245">+P119/O119-1</f>
        <v>2.4059980130018088E-2</v>
      </c>
      <c r="R119" s="7">
        <f t="shared" ref="R119:R120" si="246">+POWER(P119/K119,0.2)-1</f>
        <v>0.12396453388292183</v>
      </c>
    </row>
    <row r="120" spans="1:18" x14ac:dyDescent="0.25">
      <c r="A120" s="78" t="s">
        <v>3</v>
      </c>
      <c r="B120" s="6">
        <f>+'[1]EXP TOTAL VINO PAIS'!AF176/1000000</f>
        <v>0.16844100000000001</v>
      </c>
      <c r="C120" s="6">
        <f>+'[1]EXP TOTAL VINO PAIS'!AF188/1000000</f>
        <v>0.26654800000000001</v>
      </c>
      <c r="D120" s="6">
        <f>+'[1]EXP TOTAL VINO PAIS'!AF200/1000000</f>
        <v>0.33412599999999998</v>
      </c>
      <c r="E120" s="6">
        <f>+'[1]EXP TOTAL VINO PAIS'!AF212/1000000</f>
        <v>0.48702400000000001</v>
      </c>
      <c r="F120" s="6">
        <f>+'[1]EXP TOTAL VINO PAIS'!AF224/1000000</f>
        <v>0.21925500000000001</v>
      </c>
      <c r="G120" s="73">
        <f>+'[1]EXP TOTAL VINO PAIS'!AF236/1000000</f>
        <v>0.55212499999999998</v>
      </c>
      <c r="H120" s="7">
        <f t="shared" si="234"/>
        <v>1.5181865863948367</v>
      </c>
      <c r="I120" s="2"/>
      <c r="J120" s="78" t="s">
        <v>3</v>
      </c>
      <c r="K120" s="6">
        <f>+SUM('[1]EXP TOTAL VINO PAIS'!AF165:AF176)/1000000</f>
        <v>5.6643520000000001</v>
      </c>
      <c r="L120" s="6">
        <f>+SUM(C115:C120)+SUM(B121:B126)</f>
        <v>6.0992880000000005</v>
      </c>
      <c r="M120" s="6">
        <f t="shared" ref="M120:O120" si="247">+SUM(D115:D120)+SUM(C121:C126)</f>
        <v>5.2700889999999987</v>
      </c>
      <c r="N120" s="6">
        <f t="shared" si="247"/>
        <v>6.9763820000000001</v>
      </c>
      <c r="O120" s="105">
        <f t="shared" si="247"/>
        <v>10.667318999999999</v>
      </c>
      <c r="P120" s="73">
        <f t="shared" ref="P120" si="248">+SUM(G115:G120)+SUM(F121:F126)</f>
        <v>11.531056</v>
      </c>
      <c r="Q120" s="116">
        <f t="shared" si="245"/>
        <v>8.0970391904470196E-2</v>
      </c>
      <c r="R120" s="7">
        <f t="shared" si="246"/>
        <v>0.15277292966466449</v>
      </c>
    </row>
    <row r="121" spans="1:18" x14ac:dyDescent="0.25">
      <c r="A121" s="78" t="s">
        <v>4</v>
      </c>
      <c r="B121" s="6">
        <f>+'[1]EXP TOTAL VINO PAIS'!AF177/1000000</f>
        <v>0.72133599999999998</v>
      </c>
      <c r="C121" s="6">
        <f>+'[1]EXP TOTAL VINO PAIS'!AF189/1000000</f>
        <v>1.14899</v>
      </c>
      <c r="D121" s="6">
        <f>+'[1]EXP TOTAL VINO PAIS'!AF201/1000000</f>
        <v>0.61346100000000003</v>
      </c>
      <c r="E121" s="6">
        <f>+'[1]EXP TOTAL VINO PAIS'!AF213/1000000</f>
        <v>2.2433149999999999</v>
      </c>
      <c r="F121" s="6">
        <f>+'[1]EXP TOTAL VINO PAIS'!AF225/1000000</f>
        <v>0.93661399999999995</v>
      </c>
      <c r="G121" s="73"/>
      <c r="H121" s="8"/>
      <c r="I121" s="2"/>
      <c r="J121" s="78" t="s">
        <v>4</v>
      </c>
      <c r="K121" s="6">
        <f>+SUM('[1]EXP TOTAL VINO PAIS'!AF166:AF177)/1000000</f>
        <v>5.6809960000000004</v>
      </c>
      <c r="L121" s="6">
        <f>+SUM(C115:C121)+SUM(B122:B126)</f>
        <v>6.526942</v>
      </c>
      <c r="M121" s="6">
        <f t="shared" ref="M121:O121" si="249">+SUM(D115:D121)+SUM(C122:C126)</f>
        <v>4.7345600000000001</v>
      </c>
      <c r="N121" s="6">
        <f t="shared" si="249"/>
        <v>8.6062359999999991</v>
      </c>
      <c r="O121" s="105">
        <f t="shared" si="249"/>
        <v>9.3606180000000005</v>
      </c>
      <c r="P121" s="73"/>
      <c r="Q121" s="117"/>
      <c r="R121" s="8"/>
    </row>
    <row r="122" spans="1:18" x14ac:dyDescent="0.25">
      <c r="A122" s="78" t="s">
        <v>5</v>
      </c>
      <c r="B122" s="6">
        <f>+'[1]EXP TOTAL VINO PAIS'!AF178/1000000</f>
        <v>1.5041370000000001</v>
      </c>
      <c r="C122" s="6">
        <f>+'[1]EXP TOTAL VINO PAIS'!AF190/1000000</f>
        <v>1.1245099999999999</v>
      </c>
      <c r="D122" s="6">
        <f>+'[1]EXP TOTAL VINO PAIS'!AF202/1000000</f>
        <v>0.58565299999999998</v>
      </c>
      <c r="E122" s="6">
        <f>+'[1]EXP TOTAL VINO PAIS'!AF214/1000000</f>
        <v>1.2492700000000001</v>
      </c>
      <c r="F122" s="6">
        <f>+'[1]EXP TOTAL VINO PAIS'!AF226/1000000</f>
        <v>1.036465</v>
      </c>
      <c r="G122" s="73"/>
      <c r="H122" s="8"/>
      <c r="I122" s="2"/>
      <c r="J122" s="78" t="s">
        <v>5</v>
      </c>
      <c r="K122" s="6">
        <f>+SUM('[1]EXP TOTAL VINO PAIS'!AF167:AF178)/1000000</f>
        <v>6.4002129999999999</v>
      </c>
      <c r="L122" s="6">
        <f>+SUM(C115:C122)+SUM(B123:B126)</f>
        <v>6.1473149999999999</v>
      </c>
      <c r="M122" s="6">
        <f t="shared" ref="M122:O122" si="250">+SUM(D115:D122)+SUM(C123:C126)</f>
        <v>4.195703</v>
      </c>
      <c r="N122" s="6">
        <f t="shared" si="250"/>
        <v>9.2698529999999995</v>
      </c>
      <c r="O122" s="105">
        <f t="shared" si="250"/>
        <v>9.1478129999999993</v>
      </c>
      <c r="P122" s="73"/>
      <c r="Q122" s="117"/>
      <c r="R122" s="8"/>
    </row>
    <row r="123" spans="1:18" x14ac:dyDescent="0.25">
      <c r="A123" s="78" t="s">
        <v>6</v>
      </c>
      <c r="B123" s="6">
        <f>+'[1]EXP TOTAL VINO PAIS'!AF179/1000000</f>
        <v>1.4905459999999999</v>
      </c>
      <c r="C123" s="6">
        <f>+'[1]EXP TOTAL VINO PAIS'!AF191/1000000</f>
        <v>0.23268</v>
      </c>
      <c r="D123" s="6">
        <f>+'[1]EXP TOTAL VINO PAIS'!AF203/1000000</f>
        <v>1.9246540000000001</v>
      </c>
      <c r="E123" s="6">
        <f>+'[1]EXP TOTAL VINO PAIS'!AF215/1000000</f>
        <v>0.25060199999999999</v>
      </c>
      <c r="F123" s="6">
        <f>+'[1]EXP TOTAL VINO PAIS'!AF227/1000000</f>
        <v>0.42210799999999998</v>
      </c>
      <c r="G123" s="73"/>
      <c r="H123" s="8"/>
      <c r="I123" s="2"/>
      <c r="J123" s="78" t="s">
        <v>6</v>
      </c>
      <c r="K123" s="6">
        <f>+SUM('[1]EXP TOTAL VINO PAIS'!AF168:AF179)/1000000</f>
        <v>7.3026970000000002</v>
      </c>
      <c r="L123" s="6">
        <f>+SUM(C115:C123)+SUM(B124:B126)</f>
        <v>4.8894490000000008</v>
      </c>
      <c r="M123" s="6">
        <f t="shared" ref="M123:O123" si="251">+SUM(D115:D123)+SUM(C124:C126)</f>
        <v>5.887677</v>
      </c>
      <c r="N123" s="6">
        <f t="shared" si="251"/>
        <v>7.5958009999999998</v>
      </c>
      <c r="O123" s="105">
        <f t="shared" si="251"/>
        <v>9.3193190000000001</v>
      </c>
      <c r="P123" s="73"/>
      <c r="Q123" s="117"/>
      <c r="R123" s="8"/>
    </row>
    <row r="124" spans="1:18" x14ac:dyDescent="0.25">
      <c r="A124" s="78" t="s">
        <v>7</v>
      </c>
      <c r="B124" s="6">
        <f>+'[1]EXP TOTAL VINO PAIS'!AF180/1000000</f>
        <v>0.51120699999999997</v>
      </c>
      <c r="C124" s="6">
        <f>+'[1]EXP TOTAL VINO PAIS'!AF192/1000000</f>
        <v>0.32003500000000001</v>
      </c>
      <c r="D124" s="6">
        <f>+'[1]EXP TOTAL VINO PAIS'!AF204/1000000</f>
        <v>0.60542700000000005</v>
      </c>
      <c r="E124" s="6">
        <f>+'[1]EXP TOTAL VINO PAIS'!AF216/1000000</f>
        <v>0.84621299999999999</v>
      </c>
      <c r="F124" s="6">
        <f>+'[1]EXP TOTAL VINO PAIS'!AF228/1000000</f>
        <v>1.052489</v>
      </c>
      <c r="G124" s="73"/>
      <c r="H124" s="8"/>
      <c r="I124" s="2"/>
      <c r="J124" s="78" t="s">
        <v>7</v>
      </c>
      <c r="K124" s="6">
        <f>+SUM('[1]EXP TOTAL VINO PAIS'!AF169:AF180)/1000000</f>
        <v>7.4886600000000003</v>
      </c>
      <c r="L124" s="6">
        <f>+SUM(C115:C124)+SUM(B125:B126)</f>
        <v>4.698277</v>
      </c>
      <c r="M124" s="6">
        <f t="shared" ref="M124:O124" si="252">+SUM(D115:D124)+SUM(C125:C126)</f>
        <v>6.1730689999999999</v>
      </c>
      <c r="N124" s="6">
        <f t="shared" si="252"/>
        <v>7.8365869999999989</v>
      </c>
      <c r="O124" s="105">
        <f t="shared" si="252"/>
        <v>9.5255949999999991</v>
      </c>
      <c r="P124" s="73"/>
      <c r="Q124" s="117"/>
      <c r="R124" s="8"/>
    </row>
    <row r="125" spans="1:18" x14ac:dyDescent="0.25">
      <c r="A125" s="78" t="s">
        <v>8</v>
      </c>
      <c r="B125" s="6">
        <f>+'[1]EXP TOTAL VINO PAIS'!AF181/1000000</f>
        <v>0.32261200000000001</v>
      </c>
      <c r="C125" s="6">
        <f>+'[1]EXP TOTAL VINO PAIS'!AF193/1000000</f>
        <v>0.61072700000000002</v>
      </c>
      <c r="D125" s="6">
        <f>+'[1]EXP TOTAL VINO PAIS'!AF205/1000000</f>
        <v>0.24252399999999999</v>
      </c>
      <c r="E125" s="6">
        <f>+'[1]EXP TOTAL VINO PAIS'!AF217/1000000</f>
        <v>1.308883</v>
      </c>
      <c r="F125" s="6">
        <f>+'[1]EXP TOTAL VINO PAIS'!AF229/1000000</f>
        <v>1.2452430000000001</v>
      </c>
      <c r="G125" s="73"/>
      <c r="H125" s="8"/>
      <c r="I125" s="2"/>
      <c r="J125" s="78" t="s">
        <v>8</v>
      </c>
      <c r="K125" s="6">
        <f>+SUM('[1]EXP TOTAL VINO PAIS'!AF170:AF181)/1000000</f>
        <v>7.6157469999999998</v>
      </c>
      <c r="L125" s="6">
        <f>+SUM(C115:C125)+SUM(B126)</f>
        <v>4.9863920000000004</v>
      </c>
      <c r="M125" s="6">
        <f t="shared" ref="M125:O125" si="253">+SUM(D115:D125)+SUM(C126)</f>
        <v>5.8048660000000005</v>
      </c>
      <c r="N125" s="6">
        <f t="shared" si="253"/>
        <v>8.9029459999999983</v>
      </c>
      <c r="O125" s="105">
        <f t="shared" si="253"/>
        <v>9.4619549999999997</v>
      </c>
      <c r="P125" s="73"/>
      <c r="Q125" s="117"/>
      <c r="R125" s="8"/>
    </row>
    <row r="126" spans="1:18" x14ac:dyDescent="0.25">
      <c r="A126" s="78" t="s">
        <v>9</v>
      </c>
      <c r="B126" s="6">
        <f>+'[1]EXP TOTAL VINO PAIS'!AF182/1000000</f>
        <v>0.163407</v>
      </c>
      <c r="C126" s="6">
        <f>+'[1]EXP TOTAL VINO PAIS'!AF194/1000000</f>
        <v>0.371724</v>
      </c>
      <c r="D126" s="6">
        <f>+'[1]EXP TOTAL VINO PAIS'!AF206/1000000</f>
        <v>0.192298</v>
      </c>
      <c r="E126" s="6">
        <f>+'[1]EXP TOTAL VINO PAIS'!AF218/1000000</f>
        <v>1.1464989999999999</v>
      </c>
      <c r="F126" s="6">
        <f>+'[1]EXP TOTAL VINO PAIS'!AF230/1000000</f>
        <v>1.6178760000000001</v>
      </c>
      <c r="G126" s="73"/>
      <c r="H126" s="8"/>
      <c r="I126" s="2"/>
      <c r="J126" s="78" t="s">
        <v>9</v>
      </c>
      <c r="K126" s="6">
        <f>+SUM('[1]EXP TOTAL VINO PAIS'!AF171:AF182)/1000000</f>
        <v>7.4325979999999996</v>
      </c>
      <c r="L126" s="6">
        <f>+SUM(C115:C126)</f>
        <v>5.1947090000000005</v>
      </c>
      <c r="M126" s="6">
        <f t="shared" ref="M126:O126" si="254">+SUM(D115:D126)</f>
        <v>5.6254400000000002</v>
      </c>
      <c r="N126" s="6">
        <f t="shared" si="254"/>
        <v>9.8571469999999994</v>
      </c>
      <c r="O126" s="105">
        <f t="shared" si="254"/>
        <v>9.9333320000000001</v>
      </c>
      <c r="P126" s="73"/>
      <c r="Q126" s="117"/>
      <c r="R126" s="8"/>
    </row>
    <row r="127" spans="1:18" ht="25.5" x14ac:dyDescent="0.25">
      <c r="A127" s="89" t="s">
        <v>13</v>
      </c>
      <c r="B127" s="90">
        <f>SUM(B115:B126)</f>
        <v>7.4325980000000005</v>
      </c>
      <c r="C127" s="90">
        <f t="shared" ref="C127:F127" si="255">SUM(C115:C126)</f>
        <v>5.1947090000000005</v>
      </c>
      <c r="D127" s="90">
        <f t="shared" si="255"/>
        <v>5.6254400000000002</v>
      </c>
      <c r="E127" s="90">
        <f t="shared" si="255"/>
        <v>9.8571469999999994</v>
      </c>
      <c r="F127" s="90">
        <f t="shared" si="255"/>
        <v>9.9333320000000001</v>
      </c>
      <c r="G127" s="91"/>
      <c r="H127" s="92"/>
      <c r="I127" s="3"/>
      <c r="J127" s="79" t="s">
        <v>14</v>
      </c>
      <c r="K127" s="82">
        <f>+AVERAGE(K115:K126)</f>
        <v>6.5708199166666672</v>
      </c>
      <c r="L127" s="82">
        <f>+AVERAGE(L115:L126)</f>
        <v>5.9297452499999999</v>
      </c>
      <c r="M127" s="82">
        <f t="shared" ref="M127:P127" si="256">+AVERAGE(M115:M126)</f>
        <v>5.3292065000000006</v>
      </c>
      <c r="N127" s="82">
        <f t="shared" si="256"/>
        <v>7.4435475833333333</v>
      </c>
      <c r="O127" s="106">
        <f t="shared" si="256"/>
        <v>10.304349666666667</v>
      </c>
      <c r="P127" s="83">
        <f t="shared" si="256"/>
        <v>10.008341999999999</v>
      </c>
      <c r="Q127" s="118">
        <f t="shared" ref="Q127" si="257">+P127/O127-1</f>
        <v>-2.8726477287957075E-2</v>
      </c>
      <c r="R127" s="113">
        <f t="shared" ref="R127" si="258">+POWER(P127/K127,0.2)-1</f>
        <v>8.7798647526405205E-2</v>
      </c>
    </row>
    <row r="128" spans="1:18" ht="25.5" x14ac:dyDescent="0.25">
      <c r="A128" s="93" t="s">
        <v>15</v>
      </c>
      <c r="B128" s="94">
        <f>+B127/B$199</f>
        <v>2.8668730428039621E-2</v>
      </c>
      <c r="C128" s="94">
        <f t="shared" ref="C128:F128" si="259">+C127/C$199</f>
        <v>2.3145313486703616E-2</v>
      </c>
      <c r="D128" s="94">
        <f t="shared" si="259"/>
        <v>2.0506479166928292E-2</v>
      </c>
      <c r="E128" s="94">
        <f t="shared" si="259"/>
        <v>3.2333284492443735E-2</v>
      </c>
      <c r="F128" s="94">
        <f t="shared" si="259"/>
        <v>2.5413911572286226E-2</v>
      </c>
      <c r="G128" s="95"/>
      <c r="H128" s="96"/>
      <c r="I128" s="3"/>
      <c r="J128" s="80" t="s">
        <v>15</v>
      </c>
      <c r="K128" s="84">
        <f>+K127/K$199</f>
        <v>2.5376967332087622E-2</v>
      </c>
      <c r="L128" s="84">
        <f t="shared" ref="L128:P128" si="260">+L127/L$199</f>
        <v>2.4650233665085921E-2</v>
      </c>
      <c r="M128" s="84">
        <f t="shared" si="260"/>
        <v>2.2614768398657736E-2</v>
      </c>
      <c r="N128" s="84">
        <f t="shared" si="260"/>
        <v>2.5123840860533816E-2</v>
      </c>
      <c r="O128" s="107">
        <f t="shared" si="260"/>
        <v>2.7662695185744018E-2</v>
      </c>
      <c r="P128" s="110">
        <f t="shared" si="260"/>
        <v>2.8854383312254414E-2</v>
      </c>
      <c r="Q128" s="110"/>
      <c r="R128" s="114"/>
    </row>
    <row r="129" spans="1:18" ht="26.25" thickBot="1" x14ac:dyDescent="0.3">
      <c r="A129" s="97" t="s">
        <v>12</v>
      </c>
      <c r="B129" s="98"/>
      <c r="C129" s="99">
        <f>+C127/B127-1</f>
        <v>-0.3010910855127642</v>
      </c>
      <c r="D129" s="99">
        <f t="shared" ref="D129:F129" si="261">+D127/C127-1</f>
        <v>8.2917252920230888E-2</v>
      </c>
      <c r="E129" s="99">
        <f t="shared" si="261"/>
        <v>0.75224462442048967</v>
      </c>
      <c r="F129" s="99">
        <f t="shared" si="261"/>
        <v>7.728909795095884E-3</v>
      </c>
      <c r="G129" s="100"/>
      <c r="H129" s="101"/>
      <c r="I129" s="2"/>
      <c r="J129" s="81" t="s">
        <v>12</v>
      </c>
      <c r="K129" s="85"/>
      <c r="L129" s="86">
        <f>+L127/K127-1</f>
        <v>-9.7563877080332539E-2</v>
      </c>
      <c r="M129" s="86">
        <f t="shared" ref="M129:P129" si="262">+M127/L127-1</f>
        <v>-0.10127564080429918</v>
      </c>
      <c r="N129" s="86">
        <f t="shared" si="262"/>
        <v>0.39674594770034388</v>
      </c>
      <c r="O129" s="108">
        <f t="shared" si="262"/>
        <v>0.38433314912084215</v>
      </c>
      <c r="P129" s="111">
        <f t="shared" si="262"/>
        <v>-2.8726477287957075E-2</v>
      </c>
      <c r="Q129" s="87"/>
      <c r="R129" s="88"/>
    </row>
    <row r="130" spans="1:18" ht="15.75" thickBot="1" x14ac:dyDescent="0.3"/>
    <row r="131" spans="1:18" ht="15.75" thickBot="1" x14ac:dyDescent="0.3">
      <c r="A131" s="266" t="s">
        <v>114</v>
      </c>
      <c r="B131" s="267"/>
      <c r="C131" s="267"/>
      <c r="D131" s="267"/>
      <c r="E131" s="267"/>
      <c r="F131" s="267"/>
      <c r="G131" s="267"/>
      <c r="H131" s="268"/>
      <c r="I131" s="2"/>
      <c r="J131" s="266" t="s">
        <v>115</v>
      </c>
      <c r="K131" s="267"/>
      <c r="L131" s="267"/>
      <c r="M131" s="267"/>
      <c r="N131" s="267"/>
      <c r="O131" s="267"/>
      <c r="P131" s="267"/>
      <c r="Q131" s="267"/>
      <c r="R131" s="268"/>
    </row>
    <row r="132" spans="1:18" ht="38.25" x14ac:dyDescent="0.25">
      <c r="A132" s="74"/>
      <c r="B132" s="75">
        <v>2016</v>
      </c>
      <c r="C132" s="75">
        <f>+B132+1</f>
        <v>2017</v>
      </c>
      <c r="D132" s="75">
        <f t="shared" ref="D132:G132" si="263">+C132+1</f>
        <v>2018</v>
      </c>
      <c r="E132" s="75">
        <f t="shared" si="263"/>
        <v>2019</v>
      </c>
      <c r="F132" s="75">
        <f t="shared" si="263"/>
        <v>2020</v>
      </c>
      <c r="G132" s="76">
        <f t="shared" si="263"/>
        <v>2021</v>
      </c>
      <c r="H132" s="77" t="s">
        <v>16</v>
      </c>
      <c r="I132" s="2"/>
      <c r="J132" s="103"/>
      <c r="K132" s="102">
        <v>2016</v>
      </c>
      <c r="L132" s="102">
        <f>+K132+1</f>
        <v>2017</v>
      </c>
      <c r="M132" s="102">
        <f t="shared" ref="M132:P132" si="264">+L132+1</f>
        <v>2018</v>
      </c>
      <c r="N132" s="102">
        <f t="shared" si="264"/>
        <v>2019</v>
      </c>
      <c r="O132" s="104">
        <f t="shared" si="264"/>
        <v>2020</v>
      </c>
      <c r="P132" s="109">
        <f t="shared" si="264"/>
        <v>2021</v>
      </c>
      <c r="Q132" s="115" t="s">
        <v>16</v>
      </c>
      <c r="R132" s="112" t="s">
        <v>21</v>
      </c>
    </row>
    <row r="133" spans="1:18" x14ac:dyDescent="0.25">
      <c r="A133" s="78" t="s">
        <v>10</v>
      </c>
      <c r="B133" s="6">
        <f>+'[1]EXP TOTAL VINO PAIS'!AG171/1000000</f>
        <v>0.44530900000000001</v>
      </c>
      <c r="C133" s="6">
        <f>+'[1]EXP TOTAL VINO PAIS'!AG183/1000000</f>
        <v>0.81198599999999999</v>
      </c>
      <c r="D133" s="6">
        <f>+'[1]EXP TOTAL VINO PAIS'!AF195/1000000</f>
        <v>0.16439799999999999</v>
      </c>
      <c r="E133" s="6">
        <f>+'[1]EXP TOTAL VINO PAIS'!AG207/1000000</f>
        <v>0.93950699999999998</v>
      </c>
      <c r="F133" s="6">
        <f>+'[1]EXP TOTAL VINO PAIS'!AG219/1000000</f>
        <v>0.920601</v>
      </c>
      <c r="G133" s="73">
        <f>+'[1]EXP TOTAL VINO PAIS'!AG231/1000000</f>
        <v>0.38041799999999998</v>
      </c>
      <c r="H133" s="7">
        <f>+G133/F133-1</f>
        <v>-0.58677211951757602</v>
      </c>
      <c r="I133" s="2"/>
      <c r="J133" s="78" t="s">
        <v>10</v>
      </c>
      <c r="K133" s="6">
        <f>+SUM('[1]EXP TOTAL VINO PAIS'!AG160:AG171)/1000000</f>
        <v>7.375972</v>
      </c>
      <c r="L133" s="6">
        <f>+SUM(C133)+SUM(B134:B144)</f>
        <v>14.354139</v>
      </c>
      <c r="M133" s="6">
        <f t="shared" ref="M133" si="265">+SUM(D133)+SUM(C134:C144)</f>
        <v>10.541182000000001</v>
      </c>
      <c r="N133" s="6">
        <f t="shared" ref="N133:P133" si="266">+SUM(E133)+SUM(D134:D144)</f>
        <v>6.4005489999999998</v>
      </c>
      <c r="O133" s="105">
        <f t="shared" si="266"/>
        <v>11.984876999999997</v>
      </c>
      <c r="P133" s="73">
        <f t="shared" si="266"/>
        <v>14.976700000000001</v>
      </c>
      <c r="Q133" s="116">
        <f>+P133/O133-1</f>
        <v>0.2496331835529062</v>
      </c>
      <c r="R133" s="7">
        <f>+POWER(P133/K133,0.2)-1</f>
        <v>0.15217745820259521</v>
      </c>
    </row>
    <row r="134" spans="1:18" x14ac:dyDescent="0.25">
      <c r="A134" s="78" t="s">
        <v>11</v>
      </c>
      <c r="B134" s="6">
        <f>+'[1]EXP TOTAL VINO PAIS'!AG172/1000000</f>
        <v>0.76211600000000002</v>
      </c>
      <c r="C134" s="6">
        <f>+'[1]EXP TOTAL VINO PAIS'!AG184/1000000</f>
        <v>0.421458</v>
      </c>
      <c r="D134" s="6">
        <f>+'[1]EXP TOTAL VINO PAIS'!AF196/1000000</f>
        <v>0.156504</v>
      </c>
      <c r="E134" s="6">
        <f>+'[1]EXP TOTAL VINO PAIS'!AG208/1000000</f>
        <v>0.398372</v>
      </c>
      <c r="F134" s="6">
        <f>+'[1]EXP TOTAL VINO PAIS'!AG220/1000000</f>
        <v>0.87760499999999997</v>
      </c>
      <c r="G134" s="73">
        <f>+'[1]EXP TOTAL VINO PAIS'!AG232/1000000</f>
        <v>0.81774500000000006</v>
      </c>
      <c r="H134" s="7">
        <f t="shared" ref="H134:H138" si="267">+G134/F134-1</f>
        <v>-6.8208362532118594E-2</v>
      </c>
      <c r="I134" s="2"/>
      <c r="J134" s="78" t="s">
        <v>11</v>
      </c>
      <c r="K134" s="6">
        <f>+SUM('[1]EXP TOTAL VINO PAIS'!AG161:AG172)/1000000</f>
        <v>7.820481</v>
      </c>
      <c r="L134" s="6">
        <f>+SUM(C133:C134)+SUM(B135:B144)</f>
        <v>14.013481000000002</v>
      </c>
      <c r="M134" s="6">
        <f t="shared" ref="M134" si="268">+SUM(D133:D134)+SUM(C135:C144)</f>
        <v>10.276228</v>
      </c>
      <c r="N134" s="6">
        <f t="shared" ref="N134:P134" si="269">+SUM(E133:E134)+SUM(D135:D144)</f>
        <v>6.642417</v>
      </c>
      <c r="O134" s="105">
        <f t="shared" si="269"/>
        <v>12.46411</v>
      </c>
      <c r="P134" s="73">
        <f t="shared" si="269"/>
        <v>14.916840000000001</v>
      </c>
      <c r="Q134" s="116">
        <f t="shared" ref="Q134:Q136" si="270">+P134/O134-1</f>
        <v>0.19678340451103216</v>
      </c>
      <c r="R134" s="7">
        <f t="shared" ref="R134:R136" si="271">+POWER(P134/K134,0.2)-1</f>
        <v>0.13785958764744066</v>
      </c>
    </row>
    <row r="135" spans="1:18" x14ac:dyDescent="0.25">
      <c r="A135" s="78" t="s">
        <v>0</v>
      </c>
      <c r="B135" s="6">
        <f>+'[1]EXP TOTAL VINO PAIS'!AG173/1000000</f>
        <v>1.479239</v>
      </c>
      <c r="C135" s="6">
        <f>+'[1]EXP TOTAL VINO PAIS'!AG185/1000000</f>
        <v>0.27777499999999999</v>
      </c>
      <c r="D135" s="6">
        <f>+'[1]EXP TOTAL VINO PAIS'!AF197/1000000</f>
        <v>0.25783400000000001</v>
      </c>
      <c r="E135" s="6">
        <f>+'[1]EXP TOTAL VINO PAIS'!AG209/1000000</f>
        <v>0.58266700000000005</v>
      </c>
      <c r="F135" s="6">
        <f>+'[1]EXP TOTAL VINO PAIS'!AG221/1000000</f>
        <v>0.78931099999999998</v>
      </c>
      <c r="G135" s="73">
        <f>+'[1]EXP TOTAL VINO PAIS'!AG233/1000000</f>
        <v>1.465333</v>
      </c>
      <c r="H135" s="7">
        <f t="shared" si="267"/>
        <v>0.8564710234622348</v>
      </c>
      <c r="I135" s="2"/>
      <c r="J135" s="78" t="s">
        <v>0</v>
      </c>
      <c r="K135" s="6">
        <f>+SUM('[1]EXP TOTAL VINO PAIS'!AG162:AG173)/1000000</f>
        <v>8.9002300000000005</v>
      </c>
      <c r="L135" s="6">
        <f>+SUM(C133:C135)+SUM(B136:B144)</f>
        <v>12.812017000000003</v>
      </c>
      <c r="M135" s="6">
        <f t="shared" ref="M135" si="272">+SUM(D133:D135)+SUM(C136:C144)</f>
        <v>10.256286999999999</v>
      </c>
      <c r="N135" s="6">
        <f t="shared" ref="N135:P135" si="273">+SUM(E133:E135)+SUM(D136:D144)</f>
        <v>6.9672499999999999</v>
      </c>
      <c r="O135" s="105">
        <f t="shared" si="273"/>
        <v>12.670753999999999</v>
      </c>
      <c r="P135" s="73">
        <f t="shared" si="273"/>
        <v>15.592862</v>
      </c>
      <c r="Q135" s="116">
        <f t="shared" si="270"/>
        <v>0.23061831995159898</v>
      </c>
      <c r="R135" s="7">
        <f t="shared" si="271"/>
        <v>0.11867754612283998</v>
      </c>
    </row>
    <row r="136" spans="1:18" x14ac:dyDescent="0.25">
      <c r="A136" s="78" t="s">
        <v>1</v>
      </c>
      <c r="B136" s="6">
        <f>+'[1]EXP TOTAL VINO PAIS'!AG174/1000000</f>
        <v>1.349688</v>
      </c>
      <c r="C136" s="6">
        <f>+'[1]EXP TOTAL VINO PAIS'!AG186/1000000</f>
        <v>0.97960499999999995</v>
      </c>
      <c r="D136" s="6">
        <f>+'[1]EXP TOTAL VINO PAIS'!AF198/1000000</f>
        <v>0.37347599999999997</v>
      </c>
      <c r="E136" s="6">
        <f>+'[1]EXP TOTAL VINO PAIS'!AG210/1000000</f>
        <v>1.3053239999999999</v>
      </c>
      <c r="F136" s="6">
        <f>+'[1]EXP TOTAL VINO PAIS'!AG222/1000000</f>
        <v>1.211635</v>
      </c>
      <c r="G136" s="73">
        <f>+'[1]EXP TOTAL VINO PAIS'!AG234/1000000</f>
        <v>1.072273</v>
      </c>
      <c r="H136" s="7">
        <f t="shared" si="267"/>
        <v>-0.11501978731218554</v>
      </c>
      <c r="I136" s="2"/>
      <c r="J136" s="78" t="s">
        <v>1</v>
      </c>
      <c r="K136" s="6">
        <f>+SUM('[1]EXP TOTAL VINO PAIS'!AG163:AG174)/1000000</f>
        <v>9.7178769999999997</v>
      </c>
      <c r="L136" s="6">
        <f>+SUM(C133:C136)+SUM(B137:B144)</f>
        <v>12.441934</v>
      </c>
      <c r="M136" s="6">
        <f t="shared" ref="M136" si="274">+SUM(D133:D136)+SUM(C137:C144)</f>
        <v>9.6501579999999993</v>
      </c>
      <c r="N136" s="6">
        <f t="shared" ref="N136:P136" si="275">+SUM(E133:E136)+SUM(D137:D144)</f>
        <v>7.8990980000000004</v>
      </c>
      <c r="O136" s="105">
        <f t="shared" si="275"/>
        <v>12.577065000000001</v>
      </c>
      <c r="P136" s="73">
        <f t="shared" si="275"/>
        <v>15.453499999999998</v>
      </c>
      <c r="Q136" s="116">
        <f t="shared" si="270"/>
        <v>0.22870478923341797</v>
      </c>
      <c r="R136" s="7">
        <f t="shared" si="271"/>
        <v>9.7213371771996515E-2</v>
      </c>
    </row>
    <row r="137" spans="1:18" x14ac:dyDescent="0.25">
      <c r="A137" s="78" t="s">
        <v>2</v>
      </c>
      <c r="B137" s="6">
        <f>+'[1]EXP TOTAL VINO PAIS'!AG175/1000000</f>
        <v>1.696312</v>
      </c>
      <c r="C137" s="6">
        <f>+'[1]EXP TOTAL VINO PAIS'!AG187/1000000</f>
        <v>1.1898139999999999</v>
      </c>
      <c r="D137" s="6">
        <f>+'[1]EXP TOTAL VINO PAIS'!AF199/1000000</f>
        <v>0.17508499999999999</v>
      </c>
      <c r="E137" s="6">
        <f>+'[1]EXP TOTAL VINO PAIS'!AG211/1000000</f>
        <v>1.419219</v>
      </c>
      <c r="F137" s="6">
        <f>+'[1]EXP TOTAL VINO PAIS'!AG223/1000000</f>
        <v>2.8385539999999998</v>
      </c>
      <c r="G137" s="73">
        <f>+'[1]EXP TOTAL VINO PAIS'!AG235/1000000</f>
        <v>2.603291</v>
      </c>
      <c r="H137" s="7">
        <f t="shared" si="267"/>
        <v>-8.2881283921320437E-2</v>
      </c>
      <c r="I137" s="2"/>
      <c r="J137" s="78" t="s">
        <v>2</v>
      </c>
      <c r="K137" s="6">
        <f>+SUM('[1]EXP TOTAL VINO PAIS'!AG164:AG175)/1000000</f>
        <v>10.747463</v>
      </c>
      <c r="L137" s="6">
        <f>+SUM(C133:C137)+SUM(B138:B144)</f>
        <v>11.935435999999999</v>
      </c>
      <c r="M137" s="6">
        <f t="shared" ref="M137" si="276">+SUM(D133:D137)+SUM(C138:C144)</f>
        <v>8.6354289999999985</v>
      </c>
      <c r="N137" s="6">
        <f t="shared" ref="N137:P137" si="277">+SUM(E133:E137)+SUM(D138:D144)</f>
        <v>9.1432320000000011</v>
      </c>
      <c r="O137" s="105">
        <f t="shared" si="277"/>
        <v>13.9964</v>
      </c>
      <c r="P137" s="73">
        <f t="shared" si="277"/>
        <v>15.218237000000002</v>
      </c>
      <c r="Q137" s="116">
        <f t="shared" ref="Q137:Q138" si="278">+P137/O137-1</f>
        <v>8.7296519104912873E-2</v>
      </c>
      <c r="R137" s="7">
        <f t="shared" ref="R137:R138" si="279">+POWER(P137/K137,0.2)-1</f>
        <v>7.2041695464323485E-2</v>
      </c>
    </row>
    <row r="138" spans="1:18" x14ac:dyDescent="0.25">
      <c r="A138" s="78" t="s">
        <v>3</v>
      </c>
      <c r="B138" s="6">
        <f>+'[1]EXP TOTAL VINO PAIS'!AG176/1000000</f>
        <v>1.663516</v>
      </c>
      <c r="C138" s="6">
        <f>+'[1]EXP TOTAL VINO PAIS'!AG188/1000000</f>
        <v>1.313604</v>
      </c>
      <c r="D138" s="6">
        <f>+'[1]EXP TOTAL VINO PAIS'!AF200/1000000</f>
        <v>0.33412599999999998</v>
      </c>
      <c r="E138" s="6">
        <f>+'[1]EXP TOTAL VINO PAIS'!AG212/1000000</f>
        <v>1.121057</v>
      </c>
      <c r="F138" s="6">
        <f>+'[1]EXP TOTAL VINO PAIS'!AG224/1000000</f>
        <v>3.098033</v>
      </c>
      <c r="G138" s="73">
        <f>+'[1]EXP TOTAL VINO PAIS'!AG236/1000000</f>
        <v>0.96025199999999999</v>
      </c>
      <c r="H138" s="7">
        <f t="shared" si="267"/>
        <v>-0.69004461863382349</v>
      </c>
      <c r="I138" s="2"/>
      <c r="J138" s="78" t="s">
        <v>3</v>
      </c>
      <c r="K138" s="6">
        <f>+SUM('[1]EXP TOTAL VINO PAIS'!AG165:AG176)/1000000</f>
        <v>11.380547999999999</v>
      </c>
      <c r="L138" s="6">
        <f>+SUM(C133:C138)+SUM(B139:B144)</f>
        <v>11.585523999999999</v>
      </c>
      <c r="M138" s="6">
        <f t="shared" ref="M138" si="280">+SUM(D133:D138)+SUM(C139:C144)</f>
        <v>7.6559509999999991</v>
      </c>
      <c r="N138" s="6">
        <f t="shared" ref="N138:P138" si="281">+SUM(E133:E138)+SUM(D139:D144)</f>
        <v>9.9301630000000003</v>
      </c>
      <c r="O138" s="105">
        <f t="shared" si="281"/>
        <v>15.973375999999998</v>
      </c>
      <c r="P138" s="73">
        <f t="shared" si="281"/>
        <v>13.080456000000002</v>
      </c>
      <c r="Q138" s="116">
        <f t="shared" si="278"/>
        <v>-0.18110886515161206</v>
      </c>
      <c r="R138" s="7">
        <f t="shared" si="279"/>
        <v>2.8233956333964416E-2</v>
      </c>
    </row>
    <row r="139" spans="1:18" x14ac:dyDescent="0.25">
      <c r="A139" s="78" t="s">
        <v>4</v>
      </c>
      <c r="B139" s="6">
        <f>+'[1]EXP TOTAL VINO PAIS'!AG177/1000000</f>
        <v>1.5876349999999999</v>
      </c>
      <c r="C139" s="6">
        <f>+'[1]EXP TOTAL VINO PAIS'!AG189/1000000</f>
        <v>1.6127309999999999</v>
      </c>
      <c r="D139" s="6">
        <f>+'[1]EXP TOTAL VINO PAIS'!AF201/1000000</f>
        <v>0.61346100000000003</v>
      </c>
      <c r="E139" s="6">
        <f>+'[1]EXP TOTAL VINO PAIS'!AG213/1000000</f>
        <v>1.152074</v>
      </c>
      <c r="F139" s="6">
        <f>+'[1]EXP TOTAL VINO PAIS'!AG225/1000000</f>
        <v>1.197282</v>
      </c>
      <c r="G139" s="73"/>
      <c r="H139" s="8"/>
      <c r="I139" s="2"/>
      <c r="J139" s="78" t="s">
        <v>4</v>
      </c>
      <c r="K139" s="6">
        <f>+SUM('[1]EXP TOTAL VINO PAIS'!AG166:AG177)/1000000</f>
        <v>12.270777000000001</v>
      </c>
      <c r="L139" s="6">
        <f>+SUM(C133:C139)+SUM(B140:B144)</f>
        <v>11.610619999999999</v>
      </c>
      <c r="M139" s="6">
        <f t="shared" ref="M139" si="282">+SUM(D133:D139)+SUM(C140:C144)</f>
        <v>6.6566809999999998</v>
      </c>
      <c r="N139" s="6">
        <f t="shared" ref="N139:O139" si="283">+SUM(E133:E139)+SUM(D140:D144)</f>
        <v>10.468776000000002</v>
      </c>
      <c r="O139" s="105">
        <f t="shared" si="283"/>
        <v>16.018583999999997</v>
      </c>
      <c r="P139" s="73"/>
      <c r="Q139" s="117"/>
      <c r="R139" s="8"/>
    </row>
    <row r="140" spans="1:18" x14ac:dyDescent="0.25">
      <c r="A140" s="78" t="s">
        <v>5</v>
      </c>
      <c r="B140" s="6">
        <f>+'[1]EXP TOTAL VINO PAIS'!AG178/1000000</f>
        <v>0.97362899999999997</v>
      </c>
      <c r="C140" s="6">
        <f>+'[1]EXP TOTAL VINO PAIS'!AG190/1000000</f>
        <v>0.87273500000000004</v>
      </c>
      <c r="D140" s="6">
        <f>+'[1]EXP TOTAL VINO PAIS'!AF202/1000000</f>
        <v>0.58565299999999998</v>
      </c>
      <c r="E140" s="6">
        <f>+'[1]EXP TOTAL VINO PAIS'!AG214/1000000</f>
        <v>0.42234699999999997</v>
      </c>
      <c r="F140" s="6">
        <f>+'[1]EXP TOTAL VINO PAIS'!AG226/1000000</f>
        <v>1.1278809999999999</v>
      </c>
      <c r="G140" s="73"/>
      <c r="H140" s="8"/>
      <c r="I140" s="2"/>
      <c r="J140" s="78" t="s">
        <v>5</v>
      </c>
      <c r="K140" s="6">
        <f>+SUM('[1]EXP TOTAL VINO PAIS'!AG167:AG178)/1000000</f>
        <v>12.330978</v>
      </c>
      <c r="L140" s="6">
        <f>+SUM(C133:C140)+SUM(B141:B144)</f>
        <v>11.509726000000001</v>
      </c>
      <c r="M140" s="6">
        <f t="shared" ref="M140" si="284">+SUM(D133:D140)+SUM(C141:C144)</f>
        <v>6.3695989999999991</v>
      </c>
      <c r="N140" s="6">
        <f t="shared" ref="N140:O140" si="285">+SUM(E133:E140)+SUM(D141:D144)</f>
        <v>10.305470000000001</v>
      </c>
      <c r="O140" s="105">
        <f t="shared" si="285"/>
        <v>16.724117999999997</v>
      </c>
      <c r="P140" s="73"/>
      <c r="Q140" s="117"/>
      <c r="R140" s="8"/>
    </row>
    <row r="141" spans="1:18" x14ac:dyDescent="0.25">
      <c r="A141" s="78" t="s">
        <v>6</v>
      </c>
      <c r="B141" s="6">
        <f>+'[1]EXP TOTAL VINO PAIS'!AG179/1000000</f>
        <v>1.271541</v>
      </c>
      <c r="C141" s="6">
        <f>+'[1]EXP TOTAL VINO PAIS'!AG191/1000000</f>
        <v>0.908385</v>
      </c>
      <c r="D141" s="6">
        <f>+'[1]EXP TOTAL VINO PAIS'!AF203/1000000</f>
        <v>1.9246540000000001</v>
      </c>
      <c r="E141" s="6">
        <f>+'[1]EXP TOTAL VINO PAIS'!AG215/1000000</f>
        <v>1.6913689999999999</v>
      </c>
      <c r="F141" s="6">
        <f>+'[1]EXP TOTAL VINO PAIS'!AG227/1000000</f>
        <v>1.1667940000000001</v>
      </c>
      <c r="G141" s="73"/>
      <c r="H141" s="8"/>
      <c r="I141" s="2"/>
      <c r="J141" s="78" t="s">
        <v>6</v>
      </c>
      <c r="K141" s="6">
        <f>+SUM('[1]EXP TOTAL VINO PAIS'!AG168:AG179)/1000000</f>
        <v>13.045858000000001</v>
      </c>
      <c r="L141" s="6">
        <f>+SUM(C133:C141)+SUM(B142:B144)</f>
        <v>11.146570000000001</v>
      </c>
      <c r="M141" s="6">
        <f t="shared" ref="M141" si="286">+SUM(D133:D141)+SUM(C142:C144)</f>
        <v>7.3858680000000003</v>
      </c>
      <c r="N141" s="6">
        <f t="shared" ref="N141:O141" si="287">+SUM(E133:E141)+SUM(D142:D144)</f>
        <v>10.072185000000001</v>
      </c>
      <c r="O141" s="105">
        <f t="shared" si="287"/>
        <v>16.199542999999998</v>
      </c>
      <c r="P141" s="73"/>
      <c r="Q141" s="117"/>
      <c r="R141" s="8"/>
    </row>
    <row r="142" spans="1:18" x14ac:dyDescent="0.25">
      <c r="A142" s="78" t="s">
        <v>7</v>
      </c>
      <c r="B142" s="6">
        <f>+'[1]EXP TOTAL VINO PAIS'!AG180/1000000</f>
        <v>1.522384</v>
      </c>
      <c r="C142" s="6">
        <f>+'[1]EXP TOTAL VINO PAIS'!AG192/1000000</f>
        <v>0.832457</v>
      </c>
      <c r="D142" s="6">
        <f>+'[1]EXP TOTAL VINO PAIS'!AF204/1000000</f>
        <v>0.60542700000000005</v>
      </c>
      <c r="E142" s="6">
        <f>+'[1]EXP TOTAL VINO PAIS'!AG216/1000000</f>
        <v>1.073761</v>
      </c>
      <c r="F142" s="6">
        <f>+'[1]EXP TOTAL VINO PAIS'!AG228/1000000</f>
        <v>1.020132</v>
      </c>
      <c r="G142" s="73"/>
      <c r="H142" s="8"/>
      <c r="I142" s="2"/>
      <c r="J142" s="78" t="s">
        <v>7</v>
      </c>
      <c r="K142" s="6">
        <f>+SUM('[1]EXP TOTAL VINO PAIS'!AG169:AG180)/1000000</f>
        <v>14.150966</v>
      </c>
      <c r="L142" s="6">
        <f>+SUM(C133:C142)+SUM(B143:B144)</f>
        <v>10.456643000000001</v>
      </c>
      <c r="M142" s="6">
        <f t="shared" ref="M142" si="288">+SUM(D133:D142)+SUM(C143:C144)</f>
        <v>7.1588379999999994</v>
      </c>
      <c r="N142" s="6">
        <f t="shared" ref="N142:O142" si="289">+SUM(E133:E142)+SUM(D143:D144)</f>
        <v>10.540519000000002</v>
      </c>
      <c r="O142" s="105">
        <f t="shared" si="289"/>
        <v>16.145913999999998</v>
      </c>
      <c r="P142" s="73"/>
      <c r="Q142" s="117"/>
      <c r="R142" s="8"/>
    </row>
    <row r="143" spans="1:18" x14ac:dyDescent="0.25">
      <c r="A143" s="78" t="s">
        <v>8</v>
      </c>
      <c r="B143" s="6">
        <f>+'[1]EXP TOTAL VINO PAIS'!AG181/1000000</f>
        <v>0.59547499999999998</v>
      </c>
      <c r="C143" s="6">
        <f>+'[1]EXP TOTAL VINO PAIS'!AG193/1000000</f>
        <v>0.73042700000000005</v>
      </c>
      <c r="D143" s="6">
        <f>+'[1]EXP TOTAL VINO PAIS'!AF205/1000000</f>
        <v>0.24252399999999999</v>
      </c>
      <c r="E143" s="6">
        <f>+'[1]EXP TOTAL VINO PAIS'!AG217/1000000</f>
        <v>1.0930150000000001</v>
      </c>
      <c r="F143" s="6">
        <f>+'[1]EXP TOTAL VINO PAIS'!AG229/1000000</f>
        <v>0.60978399999999999</v>
      </c>
      <c r="G143" s="73"/>
      <c r="H143" s="8"/>
      <c r="I143" s="2"/>
      <c r="J143" s="78" t="s">
        <v>8</v>
      </c>
      <c r="K143" s="6">
        <f>+SUM('[1]EXP TOTAL VINO PAIS'!AG170:AG181)/1000000</f>
        <v>13.953391</v>
      </c>
      <c r="L143" s="6">
        <f>+SUM(C133:C143)+SUM(B144)</f>
        <v>10.591595000000002</v>
      </c>
      <c r="M143" s="6">
        <f t="shared" ref="M143" si="290">+SUM(D133:D143)+SUM(C144)</f>
        <v>6.6709350000000001</v>
      </c>
      <c r="N143" s="6">
        <f t="shared" ref="N143:O143" si="291">+SUM(E133:E143)+SUM(D144)</f>
        <v>11.39101</v>
      </c>
      <c r="O143" s="105">
        <f t="shared" si="291"/>
        <v>15.662682999999998</v>
      </c>
      <c r="P143" s="73"/>
      <c r="Q143" s="117"/>
      <c r="R143" s="8"/>
    </row>
    <row r="144" spans="1:18" x14ac:dyDescent="0.25">
      <c r="A144" s="78" t="s">
        <v>9</v>
      </c>
      <c r="B144" s="6">
        <f>+'[1]EXP TOTAL VINO PAIS'!AG182/1000000</f>
        <v>0.64061800000000002</v>
      </c>
      <c r="C144" s="6">
        <f>+'[1]EXP TOTAL VINO PAIS'!AG194/1000000</f>
        <v>1.2377929999999999</v>
      </c>
      <c r="D144" s="6">
        <f>+'[1]EXP TOTAL VINO PAIS'!AF206/1000000</f>
        <v>0.192298</v>
      </c>
      <c r="E144" s="6">
        <f>+'[1]EXP TOTAL VINO PAIS'!AG218/1000000</f>
        <v>0.80507099999999998</v>
      </c>
      <c r="F144" s="6">
        <f>+'[1]EXP TOTAL VINO PAIS'!AG230/1000000</f>
        <v>0.65927100000000005</v>
      </c>
      <c r="G144" s="73"/>
      <c r="H144" s="8"/>
      <c r="I144" s="2"/>
      <c r="J144" s="78" t="s">
        <v>9</v>
      </c>
      <c r="K144" s="6">
        <f>+SUM('[1]EXP TOTAL VINO PAIS'!AG171:AG182)/1000000</f>
        <v>13.987462000000001</v>
      </c>
      <c r="L144" s="6">
        <f>+SUM(C133:C144)</f>
        <v>11.188770000000002</v>
      </c>
      <c r="M144" s="6">
        <f t="shared" ref="M144" si="292">+SUM(D133:D144)</f>
        <v>5.6254400000000002</v>
      </c>
      <c r="N144" s="6">
        <f t="shared" ref="N144:O144" si="293">+SUM(E133:E144)</f>
        <v>12.003783</v>
      </c>
      <c r="O144" s="105">
        <f t="shared" si="293"/>
        <v>15.516882999999998</v>
      </c>
      <c r="P144" s="73"/>
      <c r="Q144" s="117"/>
      <c r="R144" s="8"/>
    </row>
    <row r="145" spans="1:18" ht="25.5" x14ac:dyDescent="0.25">
      <c r="A145" s="89" t="s">
        <v>13</v>
      </c>
      <c r="B145" s="90">
        <f>SUM(B133:B144)</f>
        <v>13.987462000000003</v>
      </c>
      <c r="C145" s="90">
        <f t="shared" ref="C145:F145" si="294">SUM(C133:C144)</f>
        <v>11.188770000000002</v>
      </c>
      <c r="D145" s="90">
        <f t="shared" si="294"/>
        <v>5.6254400000000002</v>
      </c>
      <c r="E145" s="90">
        <f t="shared" si="294"/>
        <v>12.003783</v>
      </c>
      <c r="F145" s="90">
        <f t="shared" si="294"/>
        <v>15.516882999999998</v>
      </c>
      <c r="G145" s="91"/>
      <c r="H145" s="92"/>
      <c r="I145" s="3"/>
      <c r="J145" s="79" t="s">
        <v>14</v>
      </c>
      <c r="K145" s="82">
        <f t="shared" ref="K145" si="295">+AVERAGE(K133:K144)</f>
        <v>11.306833583333331</v>
      </c>
      <c r="L145" s="82">
        <f>+AVERAGE(L133:L144)</f>
        <v>11.970537916666666</v>
      </c>
      <c r="M145" s="82">
        <f t="shared" ref="M145:P145" si="296">+AVERAGE(M133:M144)</f>
        <v>8.0735496666666666</v>
      </c>
      <c r="N145" s="82">
        <f t="shared" si="296"/>
        <v>9.3137043333333338</v>
      </c>
      <c r="O145" s="106">
        <f t="shared" si="296"/>
        <v>14.661192249999999</v>
      </c>
      <c r="P145" s="83">
        <f t="shared" si="296"/>
        <v>14.873099166666668</v>
      </c>
      <c r="Q145" s="118">
        <f t="shared" ref="Q145" si="297">+P145/O145-1</f>
        <v>1.4453593749626181E-2</v>
      </c>
      <c r="R145" s="113">
        <f t="shared" ref="R145" si="298">+POWER(P145/K145,0.2)-1</f>
        <v>5.6360357035897035E-2</v>
      </c>
    </row>
    <row r="146" spans="1:18" ht="25.5" x14ac:dyDescent="0.25">
      <c r="A146" s="93" t="s">
        <v>15</v>
      </c>
      <c r="B146" s="94">
        <f>+B145/B$199</f>
        <v>5.395189911393674E-2</v>
      </c>
      <c r="C146" s="94">
        <f t="shared" ref="C146:F146" si="299">+C145/C$199</f>
        <v>4.9852184055088518E-2</v>
      </c>
      <c r="D146" s="94">
        <f t="shared" si="299"/>
        <v>2.0506479166928292E-2</v>
      </c>
      <c r="E146" s="94">
        <f t="shared" si="299"/>
        <v>3.9374651785608936E-2</v>
      </c>
      <c r="F146" s="94">
        <f t="shared" si="299"/>
        <v>3.9699135440103214E-2</v>
      </c>
      <c r="G146" s="95"/>
      <c r="H146" s="96"/>
      <c r="I146" s="3"/>
      <c r="J146" s="80" t="s">
        <v>15</v>
      </c>
      <c r="K146" s="84">
        <f>+K145/K$199</f>
        <v>4.3667784251065031E-2</v>
      </c>
      <c r="L146" s="84">
        <f t="shared" ref="L146:P146" si="300">+L145/L$199</f>
        <v>4.9762096734696004E-2</v>
      </c>
      <c r="M146" s="84">
        <f t="shared" si="300"/>
        <v>3.426053313316476E-2</v>
      </c>
      <c r="N146" s="84">
        <f t="shared" si="300"/>
        <v>3.143608915951121E-2</v>
      </c>
      <c r="O146" s="107">
        <f t="shared" si="300"/>
        <v>3.9358921755470559E-2</v>
      </c>
      <c r="P146" s="110">
        <f t="shared" si="300"/>
        <v>4.2879640243725863E-2</v>
      </c>
      <c r="Q146" s="110"/>
      <c r="R146" s="114"/>
    </row>
    <row r="147" spans="1:18" ht="26.25" thickBot="1" x14ac:dyDescent="0.3">
      <c r="A147" s="97" t="s">
        <v>12</v>
      </c>
      <c r="B147" s="98"/>
      <c r="C147" s="99">
        <f>+C145/B145-1</f>
        <v>-0.20008576252074894</v>
      </c>
      <c r="D147" s="99">
        <f t="shared" ref="D147:F147" si="301">+D145/C145-1</f>
        <v>-0.49722444915750352</v>
      </c>
      <c r="E147" s="99">
        <f t="shared" si="301"/>
        <v>1.1338389530418955</v>
      </c>
      <c r="F147" s="99">
        <f t="shared" si="301"/>
        <v>0.29266607035465375</v>
      </c>
      <c r="G147" s="100"/>
      <c r="H147" s="101"/>
      <c r="I147" s="2"/>
      <c r="J147" s="81" t="s">
        <v>12</v>
      </c>
      <c r="K147" s="85"/>
      <c r="L147" s="86">
        <f>+L145/K145-1</f>
        <v>5.8699398769931355E-2</v>
      </c>
      <c r="M147" s="86">
        <f t="shared" ref="M147:P147" si="302">+M145/L145-1</f>
        <v>-0.32554829842476796</v>
      </c>
      <c r="N147" s="86">
        <f t="shared" si="302"/>
        <v>0.15360711432629248</v>
      </c>
      <c r="O147" s="108">
        <f t="shared" si="302"/>
        <v>0.57415263844357223</v>
      </c>
      <c r="P147" s="111">
        <f t="shared" si="302"/>
        <v>1.4453593749626181E-2</v>
      </c>
      <c r="Q147" s="87"/>
      <c r="R147" s="88"/>
    </row>
    <row r="148" spans="1:18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spans="1:18" ht="15.75" thickBot="1" x14ac:dyDescent="0.3">
      <c r="A149" s="266" t="s">
        <v>116</v>
      </c>
      <c r="B149" s="267"/>
      <c r="C149" s="267"/>
      <c r="D149" s="267"/>
      <c r="E149" s="267"/>
      <c r="F149" s="267"/>
      <c r="G149" s="267"/>
      <c r="H149" s="268"/>
      <c r="I149" s="2"/>
      <c r="J149" s="266" t="s">
        <v>117</v>
      </c>
      <c r="K149" s="267"/>
      <c r="L149" s="267"/>
      <c r="M149" s="267"/>
      <c r="N149" s="267"/>
      <c r="O149" s="267"/>
      <c r="P149" s="267"/>
      <c r="Q149" s="267"/>
      <c r="R149" s="268"/>
    </row>
    <row r="150" spans="1:18" ht="38.25" x14ac:dyDescent="0.25">
      <c r="A150" s="74"/>
      <c r="B150" s="75">
        <v>2016</v>
      </c>
      <c r="C150" s="75">
        <f>+B150+1</f>
        <v>2017</v>
      </c>
      <c r="D150" s="75">
        <f t="shared" ref="D150:G150" si="303">+C150+1</f>
        <v>2018</v>
      </c>
      <c r="E150" s="75">
        <f t="shared" si="303"/>
        <v>2019</v>
      </c>
      <c r="F150" s="75">
        <f t="shared" si="303"/>
        <v>2020</v>
      </c>
      <c r="G150" s="76">
        <f t="shared" si="303"/>
        <v>2021</v>
      </c>
      <c r="H150" s="77" t="s">
        <v>16</v>
      </c>
      <c r="I150" s="2"/>
      <c r="J150" s="103"/>
      <c r="K150" s="102">
        <v>2016</v>
      </c>
      <c r="L150" s="102">
        <f>+K150+1</f>
        <v>2017</v>
      </c>
      <c r="M150" s="102">
        <f t="shared" ref="M150:P150" si="304">+L150+1</f>
        <v>2018</v>
      </c>
      <c r="N150" s="102">
        <f t="shared" si="304"/>
        <v>2019</v>
      </c>
      <c r="O150" s="104">
        <f t="shared" si="304"/>
        <v>2020</v>
      </c>
      <c r="P150" s="109">
        <f t="shared" si="304"/>
        <v>2021</v>
      </c>
      <c r="Q150" s="115" t="s">
        <v>16</v>
      </c>
      <c r="R150" s="112" t="s">
        <v>21</v>
      </c>
    </row>
    <row r="151" spans="1:18" x14ac:dyDescent="0.25">
      <c r="A151" s="78" t="s">
        <v>10</v>
      </c>
      <c r="B151" s="6">
        <f>+'[1]EXP TOTAL VINO PAIS'!AH171/1000000</f>
        <v>0.181892</v>
      </c>
      <c r="C151" s="6">
        <f>+'[1]EXP TOTAL VINO PAIS'!AH183/1000000</f>
        <v>0.17599999999999999</v>
      </c>
      <c r="D151" s="6">
        <f>+'[1]EXP TOTAL VINO PAIS'!AH195/1000000</f>
        <v>0.18096200000000001</v>
      </c>
      <c r="E151" s="6">
        <f>+'[1]EXP TOTAL VINO PAIS'!AH207/1000000</f>
        <v>0.133074</v>
      </c>
      <c r="F151" s="6">
        <f>+'[1]EXP TOTAL VINO PAIS'!AH219/1000000</f>
        <v>0.18392700000000001</v>
      </c>
      <c r="G151" s="73">
        <f>+'[1]EXP TOTAL VINO PAIS'!AH231/1000000</f>
        <v>0.33075900000000003</v>
      </c>
      <c r="H151" s="7">
        <f>+G151/F151-1</f>
        <v>0.79831672348268623</v>
      </c>
      <c r="I151" s="2"/>
      <c r="J151" s="78" t="s">
        <v>10</v>
      </c>
      <c r="K151" s="6">
        <f>+SUM('[1]EXP TOTAL VINO PAIS'!AH160:AH171)/1000000</f>
        <v>3.419038</v>
      </c>
      <c r="L151" s="6">
        <f>+SUM(C151)+SUM(B152:B162)</f>
        <v>3.1882619999999999</v>
      </c>
      <c r="M151" s="6">
        <f t="shared" ref="M151" si="305">+SUM(D151)+SUM(C152:C162)</f>
        <v>3.3423980000000002</v>
      </c>
      <c r="N151" s="6">
        <f t="shared" ref="N151:P151" si="306">+SUM(E151)+SUM(D152:D162)</f>
        <v>3.1442750000000004</v>
      </c>
      <c r="O151" s="105">
        <f t="shared" si="306"/>
        <v>2.4815610000000001</v>
      </c>
      <c r="P151" s="73">
        <f t="shared" si="306"/>
        <v>2.6418430000000002</v>
      </c>
      <c r="Q151" s="116">
        <f>+P151/O151-1</f>
        <v>6.4589183985402698E-2</v>
      </c>
      <c r="R151" s="7">
        <f>+POWER(P151/K151,0.2)-1</f>
        <v>-5.0268996847826486E-2</v>
      </c>
    </row>
    <row r="152" spans="1:18" x14ac:dyDescent="0.25">
      <c r="A152" s="78" t="s">
        <v>11</v>
      </c>
      <c r="B152" s="6">
        <f>+'[1]EXP TOTAL VINO PAIS'!AH172/1000000</f>
        <v>0.24179200000000001</v>
      </c>
      <c r="C152" s="6">
        <f>+'[1]EXP TOTAL VINO PAIS'!AH184/1000000</f>
        <v>0.21940100000000001</v>
      </c>
      <c r="D152" s="6">
        <f>+'[1]EXP TOTAL VINO PAIS'!AH196/1000000</f>
        <v>0.246083</v>
      </c>
      <c r="E152" s="6">
        <f>+'[1]EXP TOTAL VINO PAIS'!AH208/1000000</f>
        <v>0.17127899999999999</v>
      </c>
      <c r="F152" s="6">
        <f>+'[1]EXP TOTAL VINO PAIS'!AH220/1000000</f>
        <v>0.17269499999999999</v>
      </c>
      <c r="G152" s="73">
        <f>+'[1]EXP TOTAL VINO PAIS'!AH232/1000000</f>
        <v>0.21981600000000001</v>
      </c>
      <c r="H152" s="7">
        <f t="shared" ref="H152:H156" si="307">+G152/F152-1</f>
        <v>0.27285677060713986</v>
      </c>
      <c r="I152" s="2"/>
      <c r="J152" s="78" t="s">
        <v>11</v>
      </c>
      <c r="K152" s="6">
        <f>+SUM('[1]EXP TOTAL VINO PAIS'!AH161:AH172)/1000000</f>
        <v>3.3105730000000002</v>
      </c>
      <c r="L152" s="6">
        <f>+SUM(C151:C152)+SUM(B153:B162)</f>
        <v>3.1658709999999997</v>
      </c>
      <c r="M152" s="6">
        <f t="shared" ref="M152" si="308">+SUM(D151:D152)+SUM(C153:C162)</f>
        <v>3.3690800000000003</v>
      </c>
      <c r="N152" s="6">
        <f t="shared" ref="N152:P152" si="309">+SUM(E151:E152)+SUM(D153:D162)</f>
        <v>3.0694710000000001</v>
      </c>
      <c r="O152" s="105">
        <f t="shared" si="309"/>
        <v>2.482977</v>
      </c>
      <c r="P152" s="73">
        <f t="shared" si="309"/>
        <v>2.6889640000000004</v>
      </c>
      <c r="Q152" s="116">
        <f t="shared" ref="Q152:Q154" si="310">+P152/O152-1</f>
        <v>8.2959689115122748E-2</v>
      </c>
      <c r="R152" s="7">
        <f t="shared" ref="R152:R154" si="311">+POWER(P152/K152,0.2)-1</f>
        <v>-4.0739936953007261E-2</v>
      </c>
    </row>
    <row r="153" spans="1:18" x14ac:dyDescent="0.25">
      <c r="A153" s="78" t="s">
        <v>0</v>
      </c>
      <c r="B153" s="6">
        <f>+'[1]EXP TOTAL VINO PAIS'!AH173/1000000</f>
        <v>0.33032699999999998</v>
      </c>
      <c r="C153" s="6">
        <f>+'[1]EXP TOTAL VINO PAIS'!AH185/1000000</f>
        <v>0.36799799999999999</v>
      </c>
      <c r="D153" s="6">
        <f>+'[1]EXP TOTAL VINO PAIS'!AH197/1000000</f>
        <v>0.35133900000000001</v>
      </c>
      <c r="E153" s="6">
        <f>+'[1]EXP TOTAL VINO PAIS'!AH209/1000000</f>
        <v>0.15518100000000001</v>
      </c>
      <c r="F153" s="6">
        <f>+'[1]EXP TOTAL VINO PAIS'!AH221/1000000</f>
        <v>0.100121</v>
      </c>
      <c r="G153" s="73">
        <f>+'[1]EXP TOTAL VINO PAIS'!AH233/1000000</f>
        <v>0.19831499999999999</v>
      </c>
      <c r="H153" s="7">
        <f t="shared" si="307"/>
        <v>0.98075328852088961</v>
      </c>
      <c r="I153" s="2"/>
      <c r="J153" s="78" t="s">
        <v>0</v>
      </c>
      <c r="K153" s="6">
        <f>+SUM('[1]EXP TOTAL VINO PAIS'!AH162:AH173)/1000000</f>
        <v>3.218893</v>
      </c>
      <c r="L153" s="6">
        <f>+SUM(C151:C153)+SUM(B154:B162)</f>
        <v>3.2035419999999997</v>
      </c>
      <c r="M153" s="6">
        <f t="shared" ref="M153" si="312">+SUM(D151:D153)+SUM(C154:C162)</f>
        <v>3.3524210000000001</v>
      </c>
      <c r="N153" s="6">
        <f t="shared" ref="N153:P153" si="313">+SUM(E151:E153)+SUM(D154:D162)</f>
        <v>2.8733130000000005</v>
      </c>
      <c r="O153" s="105">
        <f t="shared" si="313"/>
        <v>2.4279169999999999</v>
      </c>
      <c r="P153" s="73">
        <f t="shared" si="313"/>
        <v>2.7871579999999998</v>
      </c>
      <c r="Q153" s="116">
        <f t="shared" si="310"/>
        <v>0.14796263628451878</v>
      </c>
      <c r="R153" s="7">
        <f t="shared" si="311"/>
        <v>-2.83921618148264E-2</v>
      </c>
    </row>
    <row r="154" spans="1:18" x14ac:dyDescent="0.25">
      <c r="A154" s="78" t="s">
        <v>1</v>
      </c>
      <c r="B154" s="6">
        <f>+'[1]EXP TOTAL VINO PAIS'!AH174/1000000</f>
        <v>0.34127800000000003</v>
      </c>
      <c r="C154" s="6">
        <f>+'[1]EXP TOTAL VINO PAIS'!AH186/1000000</f>
        <v>0.34579399999999999</v>
      </c>
      <c r="D154" s="6">
        <f>+'[1]EXP TOTAL VINO PAIS'!AH198/1000000</f>
        <v>0.185531</v>
      </c>
      <c r="E154" s="6">
        <f>+'[1]EXP TOTAL VINO PAIS'!AH210/1000000</f>
        <v>0.178007</v>
      </c>
      <c r="F154" s="6">
        <f>+'[1]EXP TOTAL VINO PAIS'!AH222/1000000</f>
        <v>0.33640700000000001</v>
      </c>
      <c r="G154" s="73">
        <f>+'[1]EXP TOTAL VINO PAIS'!AH234/1000000</f>
        <v>0.158862</v>
      </c>
      <c r="H154" s="7">
        <f t="shared" si="307"/>
        <v>-0.52776844714884052</v>
      </c>
      <c r="I154" s="2"/>
      <c r="J154" s="78" t="s">
        <v>1</v>
      </c>
      <c r="K154" s="6">
        <f>+SUM('[1]EXP TOTAL VINO PAIS'!AH163:AH174)/1000000</f>
        <v>3.340544</v>
      </c>
      <c r="L154" s="6">
        <f>+SUM(C151:C154)+SUM(B155:B162)</f>
        <v>3.2080579999999999</v>
      </c>
      <c r="M154" s="6">
        <f t="shared" ref="M154" si="314">+SUM(D151:D154)+SUM(C155:C162)</f>
        <v>3.1921580000000005</v>
      </c>
      <c r="N154" s="6">
        <f t="shared" ref="N154:P154" si="315">+SUM(E151:E154)+SUM(D155:D162)</f>
        <v>2.8657890000000004</v>
      </c>
      <c r="O154" s="105">
        <f t="shared" si="315"/>
        <v>2.5863170000000002</v>
      </c>
      <c r="P154" s="73">
        <f t="shared" si="315"/>
        <v>2.609613</v>
      </c>
      <c r="Q154" s="116">
        <f t="shared" si="310"/>
        <v>9.0074031914879615E-3</v>
      </c>
      <c r="R154" s="7">
        <f t="shared" si="311"/>
        <v>-4.8186671284634386E-2</v>
      </c>
    </row>
    <row r="155" spans="1:18" x14ac:dyDescent="0.25">
      <c r="A155" s="78" t="s">
        <v>2</v>
      </c>
      <c r="B155" s="6">
        <f>+'[1]EXP TOTAL VINO PAIS'!AH175/1000000</f>
        <v>0.23983499999999999</v>
      </c>
      <c r="C155" s="6">
        <f>+'[1]EXP TOTAL VINO PAIS'!AH187/1000000</f>
        <v>0.17739099999999999</v>
      </c>
      <c r="D155" s="6">
        <f>+'[1]EXP TOTAL VINO PAIS'!AH199/1000000</f>
        <v>0.16184899999999999</v>
      </c>
      <c r="E155" s="6">
        <f>+'[1]EXP TOTAL VINO PAIS'!AH211/1000000</f>
        <v>0.26373200000000002</v>
      </c>
      <c r="F155" s="6">
        <f>+'[1]EXP TOTAL VINO PAIS'!AH223/1000000</f>
        <v>0.28944900000000001</v>
      </c>
      <c r="G155" s="73">
        <f>+'[1]EXP TOTAL VINO PAIS'!AH235/1000000</f>
        <v>0.39329799999999998</v>
      </c>
      <c r="H155" s="7">
        <f t="shared" si="307"/>
        <v>0.35878168520188347</v>
      </c>
      <c r="I155" s="2"/>
      <c r="J155" s="78" t="s">
        <v>2</v>
      </c>
      <c r="K155" s="6">
        <f>+SUM('[1]EXP TOTAL VINO PAIS'!AH164:AH175)/1000000</f>
        <v>3.3947669999999999</v>
      </c>
      <c r="L155" s="6">
        <f>+SUM(C151:C155)+SUM(B156:B162)</f>
        <v>3.1456139999999997</v>
      </c>
      <c r="M155" s="6">
        <f t="shared" ref="M155" si="316">+SUM(D151:D155)+SUM(C156:C162)</f>
        <v>3.1766160000000001</v>
      </c>
      <c r="N155" s="6">
        <f t="shared" ref="N155:P155" si="317">+SUM(E151:E155)+SUM(D156:D162)</f>
        <v>2.9676720000000003</v>
      </c>
      <c r="O155" s="105">
        <f t="shared" si="317"/>
        <v>2.612034</v>
      </c>
      <c r="P155" s="73">
        <f t="shared" si="317"/>
        <v>2.7134619999999998</v>
      </c>
      <c r="Q155" s="116">
        <f t="shared" ref="Q155:Q156" si="318">+P155/O155-1</f>
        <v>3.8831041249845821E-2</v>
      </c>
      <c r="R155" s="7">
        <f t="shared" ref="R155:R156" si="319">+POWER(P155/K155,0.2)-1</f>
        <v>-4.3813177109519152E-2</v>
      </c>
    </row>
    <row r="156" spans="1:18" x14ac:dyDescent="0.25">
      <c r="A156" s="78" t="s">
        <v>3</v>
      </c>
      <c r="B156" s="6">
        <f>+'[1]EXP TOTAL VINO PAIS'!AH176/1000000</f>
        <v>0.145452</v>
      </c>
      <c r="C156" s="6">
        <f>+'[1]EXP TOTAL VINO PAIS'!AH188/1000000</f>
        <v>0.31359900000000002</v>
      </c>
      <c r="D156" s="6">
        <f>+'[1]EXP TOTAL VINO PAIS'!AH200/1000000</f>
        <v>0.227716</v>
      </c>
      <c r="E156" s="6">
        <f>+'[1]EXP TOTAL VINO PAIS'!AH212/1000000</f>
        <v>0.30197400000000002</v>
      </c>
      <c r="F156" s="6">
        <f>+'[1]EXP TOTAL VINO PAIS'!AH224/1000000</f>
        <v>0.16878000000000001</v>
      </c>
      <c r="G156" s="73">
        <f>+'[1]EXP TOTAL VINO PAIS'!AH236/1000000</f>
        <v>0.285806</v>
      </c>
      <c r="H156" s="7">
        <f t="shared" si="307"/>
        <v>0.69336414267093249</v>
      </c>
      <c r="I156" s="2"/>
      <c r="J156" s="78" t="s">
        <v>3</v>
      </c>
      <c r="K156" s="6">
        <f>+SUM('[1]EXP TOTAL VINO PAIS'!AH165:AH176)/1000000</f>
        <v>3.0799240000000001</v>
      </c>
      <c r="L156" s="6">
        <f>+SUM(C151:C156)+SUM(B157:B162)</f>
        <v>3.313761</v>
      </c>
      <c r="M156" s="6">
        <f t="shared" ref="M156" si="320">+SUM(D151:D156)+SUM(C157:C162)</f>
        <v>3.0907330000000002</v>
      </c>
      <c r="N156" s="6">
        <f t="shared" ref="N156:P156" si="321">+SUM(E151:E156)+SUM(D157:D162)</f>
        <v>3.0419299999999998</v>
      </c>
      <c r="O156" s="105">
        <f t="shared" si="321"/>
        <v>2.4788399999999999</v>
      </c>
      <c r="P156" s="73">
        <f t="shared" si="321"/>
        <v>2.8304879999999999</v>
      </c>
      <c r="Q156" s="116">
        <f t="shared" si="318"/>
        <v>0.14185990221232503</v>
      </c>
      <c r="R156" s="7">
        <f t="shared" si="319"/>
        <v>-1.6749301509440651E-2</v>
      </c>
    </row>
    <row r="157" spans="1:18" x14ac:dyDescent="0.25">
      <c r="A157" s="78" t="s">
        <v>4</v>
      </c>
      <c r="B157" s="6">
        <f>+'[1]EXP TOTAL VINO PAIS'!AH177/1000000</f>
        <v>0.33635300000000001</v>
      </c>
      <c r="C157" s="6">
        <f>+'[1]EXP TOTAL VINO PAIS'!AH189/1000000</f>
        <v>0.18990599999999999</v>
      </c>
      <c r="D157" s="6">
        <f>+'[1]EXP TOTAL VINO PAIS'!AH201/1000000</f>
        <v>0.26214799999999999</v>
      </c>
      <c r="E157" s="6">
        <f>+'[1]EXP TOTAL VINO PAIS'!AH213/1000000</f>
        <v>0.19081400000000001</v>
      </c>
      <c r="F157" s="6">
        <f>+'[1]EXP TOTAL VINO PAIS'!AH225/1000000</f>
        <v>0.31224800000000003</v>
      </c>
      <c r="G157" s="73"/>
      <c r="H157" s="8"/>
      <c r="I157" s="2"/>
      <c r="J157" s="78" t="s">
        <v>4</v>
      </c>
      <c r="K157" s="6">
        <f>+SUM('[1]EXP TOTAL VINO PAIS'!AH166:AH177)/1000000</f>
        <v>3.121121</v>
      </c>
      <c r="L157" s="6">
        <f>+SUM(C151:C157)+SUM(B158:B162)</f>
        <v>3.1673139999999993</v>
      </c>
      <c r="M157" s="6">
        <f t="shared" ref="M157" si="322">+SUM(D151:D157)+SUM(C158:C162)</f>
        <v>3.1629750000000003</v>
      </c>
      <c r="N157" s="6">
        <f t="shared" ref="N157:O157" si="323">+SUM(E151:E157)+SUM(D158:D162)</f>
        <v>2.9705959999999996</v>
      </c>
      <c r="O157" s="105">
        <f t="shared" si="323"/>
        <v>2.6002740000000002</v>
      </c>
      <c r="P157" s="73"/>
      <c r="Q157" s="117"/>
      <c r="R157" s="8"/>
    </row>
    <row r="158" spans="1:18" x14ac:dyDescent="0.25">
      <c r="A158" s="78" t="s">
        <v>5</v>
      </c>
      <c r="B158" s="6">
        <f>+'[1]EXP TOTAL VINO PAIS'!AH178/1000000</f>
        <v>0.26877099999999998</v>
      </c>
      <c r="C158" s="6">
        <f>+'[1]EXP TOTAL VINO PAIS'!AH190/1000000</f>
        <v>0.43793100000000001</v>
      </c>
      <c r="D158" s="6">
        <f>+'[1]EXP TOTAL VINO PAIS'!AH202/1000000</f>
        <v>0.35311999999999999</v>
      </c>
      <c r="E158" s="6">
        <f>+'[1]EXP TOTAL VINO PAIS'!AH214/1000000</f>
        <v>0.29026800000000003</v>
      </c>
      <c r="F158" s="6">
        <f>+'[1]EXP TOTAL VINO PAIS'!AH226/1000000</f>
        <v>0.19559299999999999</v>
      </c>
      <c r="G158" s="73"/>
      <c r="H158" s="8"/>
      <c r="I158" s="2"/>
      <c r="J158" s="78" t="s">
        <v>5</v>
      </c>
      <c r="K158" s="6">
        <f>+SUM('[1]EXP TOTAL VINO PAIS'!AH167:AH178)/1000000</f>
        <v>3.2321979999999999</v>
      </c>
      <c r="L158" s="6">
        <f>+SUM(C151:C158)+SUM(B159:B162)</f>
        <v>3.3364739999999999</v>
      </c>
      <c r="M158" s="6">
        <f t="shared" ref="M158" si="324">+SUM(D151:D158)+SUM(C159:C162)</f>
        <v>3.0781640000000001</v>
      </c>
      <c r="N158" s="6">
        <f t="shared" ref="N158:O158" si="325">+SUM(E151:E158)+SUM(D159:D162)</f>
        <v>2.9077440000000001</v>
      </c>
      <c r="O158" s="105">
        <f t="shared" si="325"/>
        <v>2.5055990000000001</v>
      </c>
      <c r="P158" s="73"/>
      <c r="Q158" s="117"/>
      <c r="R158" s="8"/>
    </row>
    <row r="159" spans="1:18" x14ac:dyDescent="0.25">
      <c r="A159" s="78" t="s">
        <v>6</v>
      </c>
      <c r="B159" s="6">
        <f>+'[1]EXP TOTAL VINO PAIS'!AH179/1000000</f>
        <v>0.34195999999999999</v>
      </c>
      <c r="C159" s="6">
        <f>+'[1]EXP TOTAL VINO PAIS'!AH191/1000000</f>
        <v>0.42932599999999999</v>
      </c>
      <c r="D159" s="6">
        <f>+'[1]EXP TOTAL VINO PAIS'!AH203/1000000</f>
        <v>0.35169899999999998</v>
      </c>
      <c r="E159" s="6">
        <f>+'[1]EXP TOTAL VINO PAIS'!AH215/1000000</f>
        <v>0.164801</v>
      </c>
      <c r="F159" s="6">
        <f>+'[1]EXP TOTAL VINO PAIS'!AH227/1000000</f>
        <v>0.14285999999999999</v>
      </c>
      <c r="G159" s="73"/>
      <c r="H159" s="8"/>
      <c r="I159" s="2"/>
      <c r="J159" s="78" t="s">
        <v>6</v>
      </c>
      <c r="K159" s="6">
        <f>+SUM('[1]EXP TOTAL VINO PAIS'!AH168:AH179)/1000000</f>
        <v>3.3201489999999998</v>
      </c>
      <c r="L159" s="6">
        <f>+SUM(C151:C159)+SUM(B160:B162)</f>
        <v>3.4238400000000002</v>
      </c>
      <c r="M159" s="6">
        <f t="shared" ref="M159" si="326">+SUM(D151:D159)+SUM(C160:C162)</f>
        <v>3.000537</v>
      </c>
      <c r="N159" s="6">
        <f t="shared" ref="N159:O159" si="327">+SUM(E151:E159)+SUM(D160:D162)</f>
        <v>2.7208459999999999</v>
      </c>
      <c r="O159" s="105">
        <f t="shared" si="327"/>
        <v>2.4836580000000001</v>
      </c>
      <c r="P159" s="73"/>
      <c r="Q159" s="117"/>
      <c r="R159" s="8"/>
    </row>
    <row r="160" spans="1:18" x14ac:dyDescent="0.25">
      <c r="A160" s="78" t="s">
        <v>7</v>
      </c>
      <c r="B160" s="6">
        <f>+'[1]EXP TOTAL VINO PAIS'!AH180/1000000</f>
        <v>0.28783900000000001</v>
      </c>
      <c r="C160" s="6">
        <f>+'[1]EXP TOTAL VINO PAIS'!AH192/1000000</f>
        <v>0.19714899999999999</v>
      </c>
      <c r="D160" s="6">
        <f>+'[1]EXP TOTAL VINO PAIS'!AH204/1000000</f>
        <v>0.18801499999999999</v>
      </c>
      <c r="E160" s="6">
        <f>+'[1]EXP TOTAL VINO PAIS'!AH216/1000000</f>
        <v>0.24662400000000001</v>
      </c>
      <c r="F160" s="6">
        <f>+'[1]EXP TOTAL VINO PAIS'!AH228/1000000</f>
        <v>0.20329700000000001</v>
      </c>
      <c r="G160" s="73"/>
      <c r="H160" s="8"/>
      <c r="I160" s="2"/>
      <c r="J160" s="78" t="s">
        <v>7</v>
      </c>
      <c r="K160" s="6">
        <f>+SUM('[1]EXP TOTAL VINO PAIS'!AH169:AH180)/1000000</f>
        <v>3.280087</v>
      </c>
      <c r="L160" s="6">
        <f>+SUM(C151:C160)+SUM(B161:B162)</f>
        <v>3.3331499999999998</v>
      </c>
      <c r="M160" s="6">
        <f t="shared" ref="M160" si="328">+SUM(D151:D160)+SUM(C161:C162)</f>
        <v>2.991403</v>
      </c>
      <c r="N160" s="6">
        <f t="shared" ref="N160:O160" si="329">+SUM(E151:E160)+SUM(D161:D162)</f>
        <v>2.779455</v>
      </c>
      <c r="O160" s="105">
        <f t="shared" si="329"/>
        <v>2.4403309999999996</v>
      </c>
      <c r="P160" s="73"/>
      <c r="Q160" s="117"/>
      <c r="R160" s="8"/>
    </row>
    <row r="161" spans="1:18" x14ac:dyDescent="0.25">
      <c r="A161" s="78" t="s">
        <v>8</v>
      </c>
      <c r="B161" s="6">
        <f>+'[1]EXP TOTAL VINO PAIS'!AH181/1000000</f>
        <v>0.145819</v>
      </c>
      <c r="C161" s="6">
        <f>+'[1]EXP TOTAL VINO PAIS'!AH193/1000000</f>
        <v>0.234544</v>
      </c>
      <c r="D161" s="6">
        <f>+'[1]EXP TOTAL VINO PAIS'!AH205/1000000</f>
        <v>0.48335</v>
      </c>
      <c r="E161" s="6">
        <f>+'[1]EXP TOTAL VINO PAIS'!AH217/1000000</f>
        <v>0.18754899999999999</v>
      </c>
      <c r="F161" s="6">
        <f>+'[1]EXP TOTAL VINO PAIS'!AH229/1000000</f>
        <v>0.26072200000000001</v>
      </c>
      <c r="G161" s="73"/>
      <c r="H161" s="8"/>
      <c r="I161" s="2"/>
      <c r="J161" s="78" t="s">
        <v>8</v>
      </c>
      <c r="K161" s="6">
        <f>+SUM('[1]EXP TOTAL VINO PAIS'!AH170:AH181)/1000000</f>
        <v>3.101817</v>
      </c>
      <c r="L161" s="6">
        <f>+SUM(C151:C161)+SUM(B162)</f>
        <v>3.421875</v>
      </c>
      <c r="M161" s="6">
        <f t="shared" ref="M161" si="330">+SUM(D151:D161)+SUM(C162)</f>
        <v>3.2402090000000006</v>
      </c>
      <c r="N161" s="6">
        <f t="shared" ref="N161:O161" si="331">+SUM(E151:E161)+SUM(D162)</f>
        <v>2.483654</v>
      </c>
      <c r="O161" s="105">
        <f t="shared" si="331"/>
        <v>2.5135039999999997</v>
      </c>
      <c r="P161" s="73"/>
      <c r="Q161" s="117"/>
      <c r="R161" s="8"/>
    </row>
    <row r="162" spans="1:18" x14ac:dyDescent="0.25">
      <c r="A162" s="78" t="s">
        <v>9</v>
      </c>
      <c r="B162" s="6">
        <f>+'[1]EXP TOTAL VINO PAIS'!AH182/1000000</f>
        <v>0.33283600000000002</v>
      </c>
      <c r="C162" s="6">
        <f>+'[1]EXP TOTAL VINO PAIS'!AH194/1000000</f>
        <v>0.24839700000000001</v>
      </c>
      <c r="D162" s="6">
        <f>+'[1]EXP TOTAL VINO PAIS'!AH206/1000000</f>
        <v>0.200351</v>
      </c>
      <c r="E162" s="6">
        <f>+'[1]EXP TOTAL VINO PAIS'!AH218/1000000</f>
        <v>0.14740500000000001</v>
      </c>
      <c r="F162" s="6">
        <f>+'[1]EXP TOTAL VINO PAIS'!AH230/1000000</f>
        <v>0.128912</v>
      </c>
      <c r="G162" s="73"/>
      <c r="H162" s="8"/>
      <c r="I162" s="2"/>
      <c r="J162" s="78" t="s">
        <v>9</v>
      </c>
      <c r="K162" s="6">
        <f>+SUM('[1]EXP TOTAL VINO PAIS'!AH171:AH182)/1000000</f>
        <v>3.1941540000000002</v>
      </c>
      <c r="L162" s="6">
        <f>+SUM(C151:C162)</f>
        <v>3.3374360000000003</v>
      </c>
      <c r="M162" s="6">
        <f t="shared" ref="M162" si="332">+SUM(D151:D162)</f>
        <v>3.1921630000000003</v>
      </c>
      <c r="N162" s="6">
        <f t="shared" ref="N162:O162" si="333">+SUM(E151:E162)</f>
        <v>2.4307080000000001</v>
      </c>
      <c r="O162" s="105">
        <f t="shared" si="333"/>
        <v>2.4950109999999999</v>
      </c>
      <c r="P162" s="73"/>
      <c r="Q162" s="117"/>
      <c r="R162" s="8"/>
    </row>
    <row r="163" spans="1:18" ht="25.5" x14ac:dyDescent="0.25">
      <c r="A163" s="89" t="s">
        <v>13</v>
      </c>
      <c r="B163" s="90">
        <f>SUM(B151:B162)</f>
        <v>3.1941539999999997</v>
      </c>
      <c r="C163" s="90">
        <f t="shared" ref="C163:F163" si="334">SUM(C151:C162)</f>
        <v>3.3374360000000003</v>
      </c>
      <c r="D163" s="90">
        <f t="shared" si="334"/>
        <v>3.1921630000000003</v>
      </c>
      <c r="E163" s="90">
        <f t="shared" si="334"/>
        <v>2.4307080000000001</v>
      </c>
      <c r="F163" s="90">
        <f t="shared" si="334"/>
        <v>2.4950109999999999</v>
      </c>
      <c r="G163" s="91"/>
      <c r="H163" s="92"/>
      <c r="I163" s="3"/>
      <c r="J163" s="79" t="s">
        <v>14</v>
      </c>
      <c r="K163" s="82">
        <f t="shared" ref="K163" si="335">+AVERAGE(K151:K162)</f>
        <v>3.2511054166666664</v>
      </c>
      <c r="L163" s="82">
        <f>+AVERAGE(L151:L162)</f>
        <v>3.2704330833333324</v>
      </c>
      <c r="M163" s="82">
        <f t="shared" ref="M163:P163" si="336">+AVERAGE(M151:M162)</f>
        <v>3.1824047500000003</v>
      </c>
      <c r="N163" s="82">
        <f t="shared" si="336"/>
        <v>2.8546210833333334</v>
      </c>
      <c r="O163" s="106">
        <f t="shared" si="336"/>
        <v>2.5090019166666671</v>
      </c>
      <c r="P163" s="83">
        <f t="shared" si="336"/>
        <v>2.7119213333333332</v>
      </c>
      <c r="Q163" s="118">
        <f t="shared" ref="Q163" si="337">+P163/O163-1</f>
        <v>8.0876549084607507E-2</v>
      </c>
      <c r="R163" s="113">
        <f t="shared" ref="R163" si="338">+POWER(P163/K163,0.2)-1</f>
        <v>-3.5617752621018184E-2</v>
      </c>
    </row>
    <row r="164" spans="1:18" ht="25.5" x14ac:dyDescent="0.25">
      <c r="A164" s="93" t="s">
        <v>15</v>
      </c>
      <c r="B164" s="94">
        <f>+B163/B$199</f>
        <v>1.2320367652285842E-2</v>
      </c>
      <c r="C164" s="94">
        <f t="shared" ref="C164:F164" si="339">+C163/C$199</f>
        <v>1.4870130831546131E-2</v>
      </c>
      <c r="D164" s="94">
        <f t="shared" si="339"/>
        <v>1.1636427382913928E-2</v>
      </c>
      <c r="E164" s="94">
        <f t="shared" si="339"/>
        <v>7.9731765471346763E-3</v>
      </c>
      <c r="F164" s="94">
        <f t="shared" si="339"/>
        <v>6.3833554466800691E-3</v>
      </c>
      <c r="G164" s="95"/>
      <c r="H164" s="96"/>
      <c r="I164" s="3"/>
      <c r="J164" s="80" t="s">
        <v>15</v>
      </c>
      <c r="K164" s="84">
        <f>+K163/K$199</f>
        <v>1.255599712033752E-2</v>
      </c>
      <c r="L164" s="84">
        <f t="shared" ref="L164:P164" si="340">+L163/L$199</f>
        <v>1.359534622338018E-2</v>
      </c>
      <c r="M164" s="84">
        <f t="shared" si="340"/>
        <v>1.3504702130052245E-2</v>
      </c>
      <c r="N164" s="84">
        <f t="shared" si="340"/>
        <v>9.635062449976901E-3</v>
      </c>
      <c r="O164" s="107">
        <f t="shared" si="340"/>
        <v>6.7355784194432769E-3</v>
      </c>
      <c r="P164" s="110">
        <f t="shared" si="340"/>
        <v>7.8185595241129936E-3</v>
      </c>
      <c r="Q164" s="110"/>
      <c r="R164" s="114"/>
    </row>
    <row r="165" spans="1:18" ht="26.25" thickBot="1" x14ac:dyDescent="0.3">
      <c r="A165" s="97" t="s">
        <v>12</v>
      </c>
      <c r="B165" s="98"/>
      <c r="C165" s="99">
        <f>+C163/B163-1</f>
        <v>4.4857574180831694E-2</v>
      </c>
      <c r="D165" s="99">
        <f t="shared" ref="D165:F165" si="341">+D163/C163-1</f>
        <v>-4.3528325337174989E-2</v>
      </c>
      <c r="E165" s="99">
        <f t="shared" si="341"/>
        <v>-0.23853888413592916</v>
      </c>
      <c r="F165" s="99">
        <f t="shared" si="341"/>
        <v>2.6454432206583389E-2</v>
      </c>
      <c r="G165" s="100"/>
      <c r="H165" s="101"/>
      <c r="I165" s="2"/>
      <c r="J165" s="81" t="s">
        <v>12</v>
      </c>
      <c r="K165" s="85"/>
      <c r="L165" s="86">
        <f>+L163/K163-1</f>
        <v>5.9449523130143955E-3</v>
      </c>
      <c r="M165" s="86">
        <f t="shared" ref="M165:P165" si="342">+M163/L163-1</f>
        <v>-2.6916414765352892E-2</v>
      </c>
      <c r="N165" s="86">
        <f t="shared" si="342"/>
        <v>-0.10299873599254361</v>
      </c>
      <c r="O165" s="108">
        <f t="shared" si="342"/>
        <v>-0.12107357038892452</v>
      </c>
      <c r="P165" s="111">
        <f t="shared" si="342"/>
        <v>8.0876549084607507E-2</v>
      </c>
      <c r="Q165" s="87"/>
      <c r="R165" s="88"/>
    </row>
    <row r="166" spans="1:18" ht="15.75" thickBo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spans="1:18" ht="15.75" thickBot="1" x14ac:dyDescent="0.3">
      <c r="A167" s="266" t="s">
        <v>118</v>
      </c>
      <c r="B167" s="267"/>
      <c r="C167" s="267"/>
      <c r="D167" s="267"/>
      <c r="E167" s="267"/>
      <c r="F167" s="267"/>
      <c r="G167" s="267"/>
      <c r="H167" s="268"/>
      <c r="I167" s="2"/>
      <c r="J167" s="266" t="s">
        <v>119</v>
      </c>
      <c r="K167" s="267"/>
      <c r="L167" s="267"/>
      <c r="M167" s="267"/>
      <c r="N167" s="267"/>
      <c r="O167" s="267"/>
      <c r="P167" s="267"/>
      <c r="Q167" s="267"/>
      <c r="R167" s="268"/>
    </row>
    <row r="168" spans="1:18" ht="38.25" x14ac:dyDescent="0.25">
      <c r="A168" s="74"/>
      <c r="B168" s="75">
        <v>2016</v>
      </c>
      <c r="C168" s="75">
        <f>+B168+1</f>
        <v>2017</v>
      </c>
      <c r="D168" s="75">
        <f t="shared" ref="D168" si="343">+C168+1</f>
        <v>2018</v>
      </c>
      <c r="E168" s="75">
        <f t="shared" ref="E168" si="344">+D168+1</f>
        <v>2019</v>
      </c>
      <c r="F168" s="75">
        <f t="shared" ref="F168" si="345">+E168+1</f>
        <v>2020</v>
      </c>
      <c r="G168" s="76">
        <f t="shared" ref="G168" si="346">+F168+1</f>
        <v>2021</v>
      </c>
      <c r="H168" s="77" t="s">
        <v>16</v>
      </c>
      <c r="I168" s="2"/>
      <c r="J168" s="103"/>
      <c r="K168" s="102">
        <v>2016</v>
      </c>
      <c r="L168" s="102">
        <f>+K168+1</f>
        <v>2017</v>
      </c>
      <c r="M168" s="102">
        <f t="shared" ref="M168" si="347">+L168+1</f>
        <v>2018</v>
      </c>
      <c r="N168" s="102">
        <f t="shared" ref="N168" si="348">+M168+1</f>
        <v>2019</v>
      </c>
      <c r="O168" s="104">
        <f t="shared" ref="O168" si="349">+N168+1</f>
        <v>2020</v>
      </c>
      <c r="P168" s="109">
        <f t="shared" ref="P168" si="350">+O168+1</f>
        <v>2021</v>
      </c>
      <c r="Q168" s="115" t="s">
        <v>16</v>
      </c>
      <c r="R168" s="112" t="s">
        <v>21</v>
      </c>
    </row>
    <row r="169" spans="1:18" x14ac:dyDescent="0.25">
      <c r="A169" s="78" t="s">
        <v>10</v>
      </c>
      <c r="B169" s="6">
        <f>+B187-B151-B133-B115-B79-B61-B43-B25-B7-B97</f>
        <v>5.0104789999999984</v>
      </c>
      <c r="C169" s="6">
        <f t="shared" ref="C169:G169" si="351">+C187-C151-C133-C115-C79-C61-C43-C25-C7-C97</f>
        <v>4.5317369999999997</v>
      </c>
      <c r="D169" s="6">
        <f t="shared" si="351"/>
        <v>4.9587749999999984</v>
      </c>
      <c r="E169" s="6">
        <f t="shared" si="351"/>
        <v>5.9664590000000004</v>
      </c>
      <c r="F169" s="6">
        <f t="shared" si="351"/>
        <v>17.010574000000005</v>
      </c>
      <c r="G169" s="73">
        <f t="shared" si="351"/>
        <v>4.9927119999999992</v>
      </c>
      <c r="H169" s="7">
        <f>+G169/F169-1</f>
        <v>-0.70649361979201886</v>
      </c>
      <c r="I169" s="2"/>
      <c r="J169" s="78" t="s">
        <v>10</v>
      </c>
      <c r="K169" s="6">
        <f t="shared" ref="K169:P169" si="352">+K187-K151-K133-K115-K79-K61-K43-K25-K7-K97</f>
        <v>73.97219400000003</v>
      </c>
      <c r="L169" s="6">
        <f t="shared" si="352"/>
        <v>75.214487999999974</v>
      </c>
      <c r="M169" s="6">
        <f t="shared" si="352"/>
        <v>61.674723000000036</v>
      </c>
      <c r="N169" s="6">
        <f t="shared" si="352"/>
        <v>111.94462299999999</v>
      </c>
      <c r="O169" s="105">
        <f t="shared" si="352"/>
        <v>108.77357800000004</v>
      </c>
      <c r="P169" s="73">
        <f t="shared" si="352"/>
        <v>121.87061699999998</v>
      </c>
      <c r="Q169" s="116">
        <f>+P169/O169-1</f>
        <v>0.12040643730594147</v>
      </c>
      <c r="R169" s="7">
        <f>+POWER(P169/K169,0.2)-1</f>
        <v>0.10500972954853349</v>
      </c>
    </row>
    <row r="170" spans="1:18" x14ac:dyDescent="0.25">
      <c r="A170" s="78" t="s">
        <v>11</v>
      </c>
      <c r="B170" s="6">
        <f t="shared" ref="B170:G170" si="353">+B188-B152-B134-B116-B80-B62-B44-B26-B8-B98</f>
        <v>5.8147859999999989</v>
      </c>
      <c r="C170" s="6">
        <f t="shared" si="353"/>
        <v>4.6322350000000014</v>
      </c>
      <c r="D170" s="6">
        <f t="shared" si="353"/>
        <v>4.1053229999999985</v>
      </c>
      <c r="E170" s="6">
        <f t="shared" si="353"/>
        <v>5.746653000000002</v>
      </c>
      <c r="F170" s="6">
        <f t="shared" si="353"/>
        <v>24.960606000000002</v>
      </c>
      <c r="G170" s="73">
        <f t="shared" si="353"/>
        <v>3.4922630000000003</v>
      </c>
      <c r="H170" s="7">
        <f t="shared" ref="H170:H174" si="354">+G170/F170-1</f>
        <v>-0.86008901386448711</v>
      </c>
      <c r="I170" s="2"/>
      <c r="J170" s="78" t="s">
        <v>11</v>
      </c>
      <c r="K170" s="6">
        <f t="shared" ref="K170:P170" si="355">+K188-K152-K134-K116-K80-K62-K44-K26-K8-K98</f>
        <v>74.481382000000067</v>
      </c>
      <c r="L170" s="6">
        <f t="shared" si="355"/>
        <v>74.031936999999971</v>
      </c>
      <c r="M170" s="6">
        <f t="shared" si="355"/>
        <v>61.147811000000004</v>
      </c>
      <c r="N170" s="6">
        <f t="shared" si="355"/>
        <v>113.58595299999999</v>
      </c>
      <c r="O170" s="105">
        <f t="shared" si="355"/>
        <v>127.98753100000005</v>
      </c>
      <c r="P170" s="73">
        <f t="shared" si="355"/>
        <v>100.40227400000003</v>
      </c>
      <c r="Q170" s="116">
        <f t="shared" ref="Q170:Q174" si="356">+P170/O170-1</f>
        <v>-0.21553081604488489</v>
      </c>
      <c r="R170" s="7">
        <f t="shared" ref="R170:R174" si="357">+POWER(P170/K170,0.2)-1</f>
        <v>6.1546846617578588E-2</v>
      </c>
    </row>
    <row r="171" spans="1:18" x14ac:dyDescent="0.25">
      <c r="A171" s="78" t="s">
        <v>0</v>
      </c>
      <c r="B171" s="6">
        <f t="shared" ref="B171:G171" si="358">+B189-B153-B135-B117-B81-B63-B45-B27-B9-B99</f>
        <v>5.9595170000000062</v>
      </c>
      <c r="C171" s="6">
        <f t="shared" si="358"/>
        <v>4.4365030000000019</v>
      </c>
      <c r="D171" s="6">
        <f t="shared" si="358"/>
        <v>6.3519520000000007</v>
      </c>
      <c r="E171" s="6">
        <f t="shared" si="358"/>
        <v>6.7339400000000005</v>
      </c>
      <c r="F171" s="6">
        <f t="shared" si="358"/>
        <v>19.490010000000005</v>
      </c>
      <c r="G171" s="73">
        <f t="shared" si="358"/>
        <v>3.7242580000000007</v>
      </c>
      <c r="H171" s="7">
        <f t="shared" si="354"/>
        <v>-0.8089145156929114</v>
      </c>
      <c r="I171" s="2"/>
      <c r="J171" s="78" t="s">
        <v>0</v>
      </c>
      <c r="K171" s="6">
        <f t="shared" ref="K171:P171" si="359">+K189-K153-K135-K117-K81-K63-K45-K27-K9-K99</f>
        <v>74.393757999999963</v>
      </c>
      <c r="L171" s="6">
        <f t="shared" si="359"/>
        <v>72.508922999999982</v>
      </c>
      <c r="M171" s="6">
        <f t="shared" si="359"/>
        <v>63.063260000000049</v>
      </c>
      <c r="N171" s="6">
        <f t="shared" si="359"/>
        <v>113.96794100000001</v>
      </c>
      <c r="O171" s="105">
        <f t="shared" si="359"/>
        <v>140.74360100000001</v>
      </c>
      <c r="P171" s="73">
        <f t="shared" si="359"/>
        <v>84.636522000000014</v>
      </c>
      <c r="Q171" s="116">
        <f t="shared" si="356"/>
        <v>-0.39864745964542991</v>
      </c>
      <c r="R171" s="7">
        <f t="shared" si="357"/>
        <v>2.6134435607915618E-2</v>
      </c>
    </row>
    <row r="172" spans="1:18" x14ac:dyDescent="0.25">
      <c r="A172" s="78" t="s">
        <v>1</v>
      </c>
      <c r="B172" s="6">
        <f t="shared" ref="B172:G172" si="360">+B190-B154-B136-B118-B82-B64-B46-B28-B10-B100</f>
        <v>5.910793</v>
      </c>
      <c r="C172" s="6">
        <f t="shared" si="360"/>
        <v>3.9266150000000009</v>
      </c>
      <c r="D172" s="6">
        <f t="shared" si="360"/>
        <v>6.8518709999999983</v>
      </c>
      <c r="E172" s="6">
        <f t="shared" si="360"/>
        <v>7.2982679999999975</v>
      </c>
      <c r="F172" s="6">
        <f t="shared" si="360"/>
        <v>6.4720319999999978</v>
      </c>
      <c r="G172" s="73">
        <f t="shared" si="360"/>
        <v>4.6555600000000013</v>
      </c>
      <c r="H172" s="7">
        <f t="shared" si="354"/>
        <v>-0.28066486692278358</v>
      </c>
      <c r="I172" s="2"/>
      <c r="J172" s="78" t="s">
        <v>1</v>
      </c>
      <c r="K172" s="6">
        <f t="shared" ref="K172:P172" si="361">+K190-K154-K136-K118-K82-K64-K46-K28-K10-K100</f>
        <v>74.975087000000045</v>
      </c>
      <c r="L172" s="6">
        <f t="shared" si="361"/>
        <v>70.52474500000001</v>
      </c>
      <c r="M172" s="6">
        <f t="shared" si="361"/>
        <v>65.988516000000033</v>
      </c>
      <c r="N172" s="6">
        <f t="shared" si="361"/>
        <v>114.41433800000003</v>
      </c>
      <c r="O172" s="105">
        <f t="shared" si="361"/>
        <v>139.91736499999996</v>
      </c>
      <c r="P172" s="73">
        <f t="shared" si="361"/>
        <v>82.820049999999938</v>
      </c>
      <c r="Q172" s="116">
        <f t="shared" si="356"/>
        <v>-0.4080788328167847</v>
      </c>
      <c r="R172" s="7">
        <f t="shared" si="357"/>
        <v>2.0102241832016254E-2</v>
      </c>
    </row>
    <row r="173" spans="1:18" x14ac:dyDescent="0.25">
      <c r="A173" s="78" t="s">
        <v>2</v>
      </c>
      <c r="B173" s="6">
        <f t="shared" ref="B173:G173" si="362">+B191-B155-B137-B119-B83-B65-B47-B29-B11-B101</f>
        <v>7.3186290000000032</v>
      </c>
      <c r="C173" s="6">
        <f t="shared" si="362"/>
        <v>4.6236390000000016</v>
      </c>
      <c r="D173" s="6">
        <f t="shared" si="362"/>
        <v>6.6724089999999991</v>
      </c>
      <c r="E173" s="6">
        <f t="shared" si="362"/>
        <v>6.7693979999999998</v>
      </c>
      <c r="F173" s="6">
        <f t="shared" si="362"/>
        <v>7.2383960000000043</v>
      </c>
      <c r="G173" s="73">
        <f t="shared" si="362"/>
        <v>5.9625239999999966</v>
      </c>
      <c r="H173" s="7">
        <f t="shared" si="354"/>
        <v>-0.17626446522130135</v>
      </c>
      <c r="I173" s="2"/>
      <c r="J173" s="78" t="s">
        <v>2</v>
      </c>
      <c r="K173" s="6">
        <f t="shared" ref="K173:P173" si="363">+K191-K155-K137-K119-K83-K65-K47-K29-K11-K101</f>
        <v>76.161481000000009</v>
      </c>
      <c r="L173" s="6">
        <f t="shared" si="363"/>
        <v>67.82975500000002</v>
      </c>
      <c r="M173" s="6">
        <f t="shared" si="363"/>
        <v>68.037286000000009</v>
      </c>
      <c r="N173" s="6">
        <f t="shared" si="363"/>
        <v>114.51132699999999</v>
      </c>
      <c r="O173" s="105">
        <f t="shared" si="363"/>
        <v>140.38636300000002</v>
      </c>
      <c r="P173" s="73">
        <f t="shared" si="363"/>
        <v>81.544178000000016</v>
      </c>
      <c r="Q173" s="116">
        <f t="shared" si="356"/>
        <v>-0.41914459312547325</v>
      </c>
      <c r="R173" s="7">
        <f t="shared" si="357"/>
        <v>1.3751513793353265E-2</v>
      </c>
    </row>
    <row r="174" spans="1:18" x14ac:dyDescent="0.25">
      <c r="A174" s="78" t="s">
        <v>3</v>
      </c>
      <c r="B174" s="6">
        <f t="shared" ref="B174:G174" si="364">+B192-B156-B138-B120-B84-B66-B48-B30-B12-B102</f>
        <v>5.3252510000000033</v>
      </c>
      <c r="C174" s="6">
        <f t="shared" si="364"/>
        <v>5.1468109999999978</v>
      </c>
      <c r="D174" s="6">
        <f t="shared" si="364"/>
        <v>4.9661090000000012</v>
      </c>
      <c r="E174" s="6">
        <f t="shared" si="364"/>
        <v>5.9453249999999969</v>
      </c>
      <c r="F174" s="6">
        <f t="shared" si="364"/>
        <v>5.0738470000000016</v>
      </c>
      <c r="G174" s="73">
        <f t="shared" si="364"/>
        <v>3.140655999999995</v>
      </c>
      <c r="H174" s="7">
        <f t="shared" si="354"/>
        <v>-0.38101089764827478</v>
      </c>
      <c r="I174" s="2"/>
      <c r="J174" s="78" t="s">
        <v>3</v>
      </c>
      <c r="K174" s="6">
        <f t="shared" ref="K174:P174" si="365">+K192-K156-K138-K120-K84-K66-K48-K30-K12-K102</f>
        <v>74.554361999999983</v>
      </c>
      <c r="L174" s="6">
        <f t="shared" si="365"/>
        <v>67.651314999999968</v>
      </c>
      <c r="M174" s="6">
        <f t="shared" si="365"/>
        <v>67.856583999999998</v>
      </c>
      <c r="N174" s="6">
        <f t="shared" si="365"/>
        <v>115.49054300000014</v>
      </c>
      <c r="O174" s="105">
        <f t="shared" si="365"/>
        <v>139.51488499999996</v>
      </c>
      <c r="P174" s="73">
        <f t="shared" si="365"/>
        <v>79.610987000000023</v>
      </c>
      <c r="Q174" s="116">
        <f t="shared" si="356"/>
        <v>-0.42937280849996728</v>
      </c>
      <c r="R174" s="7">
        <f t="shared" si="357"/>
        <v>1.3211219159093401E-2</v>
      </c>
    </row>
    <row r="175" spans="1:18" x14ac:dyDescent="0.25">
      <c r="A175" s="78" t="s">
        <v>4</v>
      </c>
      <c r="B175" s="6">
        <f t="shared" ref="B175:F175" si="366">+B193-B157-B139-B121-B85-B67-B49-B31-B13-B103</f>
        <v>6.822477000000001</v>
      </c>
      <c r="C175" s="6">
        <f t="shared" si="366"/>
        <v>5.1535259999999994</v>
      </c>
      <c r="D175" s="6">
        <f t="shared" si="366"/>
        <v>7.9995349999999981</v>
      </c>
      <c r="E175" s="6">
        <f t="shared" si="366"/>
        <v>9.9718100000000014</v>
      </c>
      <c r="F175" s="6">
        <f t="shared" si="366"/>
        <v>8.1654559999999972</v>
      </c>
      <c r="G175" s="73"/>
      <c r="H175" s="8"/>
      <c r="I175" s="2"/>
      <c r="J175" s="78" t="s">
        <v>4</v>
      </c>
      <c r="K175" s="6">
        <f t="shared" ref="K175:O175" si="367">+K193-K157-K139-K121-K85-K67-K49-K31-K13-K103</f>
        <v>74.358823000000029</v>
      </c>
      <c r="L175" s="6">
        <f t="shared" si="367"/>
        <v>65.982363999999976</v>
      </c>
      <c r="M175" s="6">
        <f t="shared" si="367"/>
        <v>70.702593000000007</v>
      </c>
      <c r="N175" s="6">
        <f t="shared" si="367"/>
        <v>117.46281799999991</v>
      </c>
      <c r="O175" s="105">
        <f t="shared" si="367"/>
        <v>137.70853099999999</v>
      </c>
      <c r="P175" s="73"/>
      <c r="Q175" s="117"/>
      <c r="R175" s="8"/>
    </row>
    <row r="176" spans="1:18" x14ac:dyDescent="0.25">
      <c r="A176" s="78" t="s">
        <v>5</v>
      </c>
      <c r="B176" s="6">
        <f t="shared" ref="B176:F176" si="368">+B194-B158-B140-B122-B86-B68-B50-B32-B14-B104</f>
        <v>8.5868109999999991</v>
      </c>
      <c r="C176" s="6">
        <f t="shared" si="368"/>
        <v>7.0618169999999996</v>
      </c>
      <c r="D176" s="6">
        <f t="shared" si="368"/>
        <v>14.579620999999996</v>
      </c>
      <c r="E176" s="6">
        <f t="shared" si="368"/>
        <v>11.035417000000004</v>
      </c>
      <c r="F176" s="6">
        <f t="shared" si="368"/>
        <v>12.091837999999994</v>
      </c>
      <c r="G176" s="73"/>
      <c r="H176" s="8"/>
      <c r="I176" s="2"/>
      <c r="J176" s="78" t="s">
        <v>5</v>
      </c>
      <c r="K176" s="6">
        <f t="shared" ref="K176:O176" si="369">+K194-K158-K140-K122-K86-K68-K50-K32-K14-K104</f>
        <v>76.482369000000006</v>
      </c>
      <c r="L176" s="6">
        <f t="shared" si="369"/>
        <v>64.457369999999983</v>
      </c>
      <c r="M176" s="6">
        <f t="shared" si="369"/>
        <v>78.220396999999963</v>
      </c>
      <c r="N176" s="6">
        <f t="shared" si="369"/>
        <v>113.91861400000002</v>
      </c>
      <c r="O176" s="105">
        <f t="shared" si="369"/>
        <v>138.76495200000002</v>
      </c>
      <c r="P176" s="73"/>
      <c r="Q176" s="117"/>
      <c r="R176" s="8"/>
    </row>
    <row r="177" spans="1:18" x14ac:dyDescent="0.25">
      <c r="A177" s="78" t="s">
        <v>6</v>
      </c>
      <c r="B177" s="6">
        <f t="shared" ref="B177:F177" si="370">+B195-B159-B141-B123-B87-B69-B51-B33-B15-B105</f>
        <v>7.6266990000000021</v>
      </c>
      <c r="C177" s="6">
        <f t="shared" si="370"/>
        <v>6.8169730000000035</v>
      </c>
      <c r="D177" s="6">
        <f t="shared" si="370"/>
        <v>21.717701000000005</v>
      </c>
      <c r="E177" s="6">
        <f t="shared" si="370"/>
        <v>9.2944099999999992</v>
      </c>
      <c r="F177" s="6">
        <f t="shared" si="370"/>
        <v>11.318852999999997</v>
      </c>
      <c r="G177" s="73"/>
      <c r="H177" s="8"/>
      <c r="I177" s="2"/>
      <c r="J177" s="78" t="s">
        <v>6</v>
      </c>
      <c r="K177" s="6">
        <f t="shared" ref="K177:O177" si="371">+K195-K159-K141-K123-K87-K69-K51-K33-K15-K105</f>
        <v>77.556793000000027</v>
      </c>
      <c r="L177" s="6">
        <f t="shared" si="371"/>
        <v>63.647644000000014</v>
      </c>
      <c r="M177" s="6">
        <f t="shared" si="371"/>
        <v>93.121124999999992</v>
      </c>
      <c r="N177" s="6">
        <f t="shared" si="371"/>
        <v>101.49532300000003</v>
      </c>
      <c r="O177" s="105">
        <f t="shared" si="371"/>
        <v>140.78939500000001</v>
      </c>
      <c r="P177" s="73"/>
      <c r="Q177" s="117"/>
      <c r="R177" s="8"/>
    </row>
    <row r="178" spans="1:18" x14ac:dyDescent="0.25">
      <c r="A178" s="78" t="s">
        <v>7</v>
      </c>
      <c r="B178" s="6">
        <f t="shared" ref="B178:F178" si="372">+B196-B160-B142-B124-B88-B70-B52-B34-B16-B106</f>
        <v>6.0976260000000009</v>
      </c>
      <c r="C178" s="6">
        <f t="shared" si="372"/>
        <v>5.810463999999997</v>
      </c>
      <c r="D178" s="6">
        <f t="shared" si="372"/>
        <v>17.815588000000005</v>
      </c>
      <c r="E178" s="6">
        <f t="shared" si="372"/>
        <v>9.5329400000000017</v>
      </c>
      <c r="F178" s="6">
        <f t="shared" si="372"/>
        <v>7.7357379999999942</v>
      </c>
      <c r="G178" s="73"/>
      <c r="H178" s="8"/>
      <c r="I178" s="2"/>
      <c r="J178" s="78" t="s">
        <v>7</v>
      </c>
      <c r="K178" s="6">
        <f t="shared" ref="K178:O178" si="373">+K196-K160-K142-K124-K88-K70-K52-K34-K16-K106</f>
        <v>76.798191000000017</v>
      </c>
      <c r="L178" s="6">
        <f t="shared" si="373"/>
        <v>63.360482000000026</v>
      </c>
      <c r="M178" s="6">
        <f t="shared" si="373"/>
        <v>105.12624900000003</v>
      </c>
      <c r="N178" s="6">
        <f t="shared" si="373"/>
        <v>93.212675000000019</v>
      </c>
      <c r="O178" s="105">
        <f t="shared" si="373"/>
        <v>138.99219300000001</v>
      </c>
      <c r="P178" s="73"/>
      <c r="Q178" s="117"/>
      <c r="R178" s="8"/>
    </row>
    <row r="179" spans="1:18" x14ac:dyDescent="0.25">
      <c r="A179" s="78" t="s">
        <v>8</v>
      </c>
      <c r="B179" s="6">
        <f t="shared" ref="B179:F179" si="374">+B197-B161-B143-B125-B89-B71-B53-B35-B17-B107</f>
        <v>5.2674430000000001</v>
      </c>
      <c r="C179" s="6">
        <f t="shared" si="374"/>
        <v>4.3385119999999988</v>
      </c>
      <c r="D179" s="6">
        <f t="shared" si="374"/>
        <v>8.5610679999999935</v>
      </c>
      <c r="E179" s="6">
        <f t="shared" si="374"/>
        <v>7.0389319999999964</v>
      </c>
      <c r="F179" s="6">
        <f t="shared" si="374"/>
        <v>7.8049000000000062</v>
      </c>
      <c r="G179" s="73"/>
      <c r="H179" s="8"/>
      <c r="I179" s="2"/>
      <c r="J179" s="78" t="s">
        <v>8</v>
      </c>
      <c r="K179" s="6">
        <f t="shared" ref="K179:O179" si="375">+K197-K161-K143-K125-K89-K71-K53-K35-K17-K107</f>
        <v>75.851417999999967</v>
      </c>
      <c r="L179" s="6">
        <f t="shared" si="375"/>
        <v>62.431551000000049</v>
      </c>
      <c r="M179" s="6">
        <f t="shared" si="375"/>
        <v>109.34880500000003</v>
      </c>
      <c r="N179" s="6">
        <f t="shared" si="375"/>
        <v>91.690539000000058</v>
      </c>
      <c r="O179" s="105">
        <f t="shared" si="375"/>
        <v>139.758161</v>
      </c>
      <c r="P179" s="73"/>
      <c r="Q179" s="117"/>
      <c r="R179" s="8"/>
    </row>
    <row r="180" spans="1:18" x14ac:dyDescent="0.25">
      <c r="A180" s="78" t="s">
        <v>9</v>
      </c>
      <c r="B180" s="6">
        <f t="shared" ref="B180:F180" si="376">+B198-B162-B144-B126-B90-B72-B54-B36-B18-B108</f>
        <v>5.9527189999999974</v>
      </c>
      <c r="C180" s="6">
        <f t="shared" si="376"/>
        <v>4.768853</v>
      </c>
      <c r="D180" s="6">
        <f t="shared" si="376"/>
        <v>6.3569869999999948</v>
      </c>
      <c r="E180" s="6">
        <f t="shared" si="376"/>
        <v>12.395911000000003</v>
      </c>
      <c r="F180" s="6">
        <f t="shared" si="376"/>
        <v>6.5262290000000043</v>
      </c>
      <c r="G180" s="73"/>
      <c r="H180" s="8"/>
      <c r="I180" s="2"/>
      <c r="J180" s="78" t="s">
        <v>9</v>
      </c>
      <c r="K180" s="6">
        <f t="shared" ref="K180:O180" si="377">+K198-K162-K144-K126-K90-K72-K54-K36-K18-K108</f>
        <v>75.693230000000014</v>
      </c>
      <c r="L180" s="6">
        <f t="shared" si="377"/>
        <v>61.247685000000089</v>
      </c>
      <c r="M180" s="6">
        <f t="shared" si="377"/>
        <v>110.93693899999997</v>
      </c>
      <c r="N180" s="6">
        <f t="shared" si="377"/>
        <v>97.72946300000001</v>
      </c>
      <c r="O180" s="105">
        <f t="shared" si="377"/>
        <v>133.88847900000002</v>
      </c>
      <c r="P180" s="73"/>
      <c r="Q180" s="117"/>
      <c r="R180" s="8"/>
    </row>
    <row r="181" spans="1:18" ht="25.5" x14ac:dyDescent="0.25">
      <c r="A181" s="89" t="s">
        <v>13</v>
      </c>
      <c r="B181" s="90">
        <f>SUM(B169:B180)</f>
        <v>75.693230000000014</v>
      </c>
      <c r="C181" s="90">
        <f t="shared" ref="C181:F181" si="378">SUM(C169:C180)</f>
        <v>61.247685000000004</v>
      </c>
      <c r="D181" s="90">
        <f t="shared" si="378"/>
        <v>110.93693899999998</v>
      </c>
      <c r="E181" s="90">
        <f t="shared" si="378"/>
        <v>97.72946300000001</v>
      </c>
      <c r="F181" s="90">
        <f t="shared" si="378"/>
        <v>133.88847899999999</v>
      </c>
      <c r="G181" s="91"/>
      <c r="H181" s="92"/>
      <c r="I181" s="3"/>
      <c r="J181" s="79" t="s">
        <v>14</v>
      </c>
      <c r="K181" s="82">
        <f t="shared" ref="K181" si="379">+AVERAGE(K169:K180)</f>
        <v>75.439924000000005</v>
      </c>
      <c r="L181" s="82">
        <f>+AVERAGE(L169:L180)</f>
        <v>67.407354916666662</v>
      </c>
      <c r="M181" s="82">
        <f t="shared" ref="M181:P181" si="380">+AVERAGE(M169:M180)</f>
        <v>79.602024000000014</v>
      </c>
      <c r="N181" s="82">
        <f t="shared" si="380"/>
        <v>108.2853464166667</v>
      </c>
      <c r="O181" s="106">
        <f t="shared" si="380"/>
        <v>135.60208616666668</v>
      </c>
      <c r="P181" s="83">
        <f t="shared" si="380"/>
        <v>91.814104666666665</v>
      </c>
      <c r="Q181" s="118">
        <f t="shared" ref="Q181" si="381">+P181/O181-1</f>
        <v>-0.32291524959417517</v>
      </c>
      <c r="R181" s="113">
        <f t="shared" ref="R181" si="382">+POWER(P181/K181,0.2)-1</f>
        <v>4.0067755037608732E-2</v>
      </c>
    </row>
    <row r="182" spans="1:18" ht="25.5" x14ac:dyDescent="0.25">
      <c r="A182" s="93" t="s">
        <v>15</v>
      </c>
      <c r="B182" s="94">
        <f>+B181/B$199</f>
        <v>0.29196100826354415</v>
      </c>
      <c r="C182" s="94">
        <f t="shared" ref="C182:F182" si="383">+C181/C$199</f>
        <v>0.27289245069548163</v>
      </c>
      <c r="D182" s="94">
        <f t="shared" si="383"/>
        <v>0.40439966090586588</v>
      </c>
      <c r="E182" s="94">
        <f t="shared" si="383"/>
        <v>0.32057090459062387</v>
      </c>
      <c r="F182" s="94">
        <f t="shared" si="383"/>
        <v>0.34254668683719636</v>
      </c>
      <c r="G182" s="95"/>
      <c r="H182" s="96"/>
      <c r="I182" s="3"/>
      <c r="J182" s="80" t="s">
        <v>15</v>
      </c>
      <c r="K182" s="84">
        <f>+K181/K$199</f>
        <v>0.29135427711650841</v>
      </c>
      <c r="L182" s="84">
        <f t="shared" ref="L182:P182" si="384">+L181/L$199</f>
        <v>0.28021558758214976</v>
      </c>
      <c r="M182" s="84">
        <f t="shared" si="384"/>
        <v>0.33779538038625351</v>
      </c>
      <c r="N182" s="84">
        <f t="shared" si="384"/>
        <v>0.36549021557833705</v>
      </c>
      <c r="O182" s="107">
        <f t="shared" si="384"/>
        <v>0.3640325976431017</v>
      </c>
      <c r="P182" s="110">
        <f t="shared" si="384"/>
        <v>0.26470312160829906</v>
      </c>
      <c r="Q182" s="110"/>
      <c r="R182" s="114"/>
    </row>
    <row r="183" spans="1:18" ht="26.25" thickBot="1" x14ac:dyDescent="0.3">
      <c r="A183" s="97" t="s">
        <v>12</v>
      </c>
      <c r="B183" s="98"/>
      <c r="C183" s="99">
        <f>+C181/B181-1</f>
        <v>-0.19084328941967477</v>
      </c>
      <c r="D183" s="99">
        <f t="shared" ref="D183" si="385">+D181/C181-1</f>
        <v>0.81128378974650173</v>
      </c>
      <c r="E183" s="99">
        <f t="shared" ref="E183" si="386">+E181/D181-1</f>
        <v>-0.11905390683260131</v>
      </c>
      <c r="F183" s="99">
        <f t="shared" ref="F183" si="387">+F181/E181-1</f>
        <v>0.36999094121697951</v>
      </c>
      <c r="G183" s="100"/>
      <c r="H183" s="101"/>
      <c r="I183" s="2"/>
      <c r="J183" s="81" t="s">
        <v>12</v>
      </c>
      <c r="K183" s="85"/>
      <c r="L183" s="86">
        <f>+L181/K181-1</f>
        <v>-0.10647636765028212</v>
      </c>
      <c r="M183" s="86">
        <f t="shared" ref="M183" si="388">+M181/L181-1</f>
        <v>0.18091006683779831</v>
      </c>
      <c r="N183" s="86">
        <f t="shared" ref="N183" si="389">+N181/M181-1</f>
        <v>0.36033408417688828</v>
      </c>
      <c r="O183" s="108">
        <f t="shared" ref="O183" si="390">+O181/N181-1</f>
        <v>0.25226626366312788</v>
      </c>
      <c r="P183" s="111">
        <f t="shared" ref="P183" si="391">+P181/O181-1</f>
        <v>-0.32291524959417517</v>
      </c>
      <c r="Q183" s="87"/>
      <c r="R183" s="88"/>
    </row>
    <row r="184" spans="1:18" ht="15.75" thickBo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spans="1:18" ht="15.75" thickBot="1" x14ac:dyDescent="0.3">
      <c r="A185" s="269" t="s">
        <v>63</v>
      </c>
      <c r="B185" s="270"/>
      <c r="C185" s="270"/>
      <c r="D185" s="270"/>
      <c r="E185" s="270"/>
      <c r="F185" s="270"/>
      <c r="G185" s="270"/>
      <c r="H185" s="271"/>
      <c r="I185" s="2"/>
      <c r="J185" s="269" t="s">
        <v>64</v>
      </c>
      <c r="K185" s="270"/>
      <c r="L185" s="270"/>
      <c r="M185" s="270"/>
      <c r="N185" s="270"/>
      <c r="O185" s="270"/>
      <c r="P185" s="270"/>
      <c r="Q185" s="270"/>
      <c r="R185" s="271"/>
    </row>
    <row r="186" spans="1:18" ht="38.25" x14ac:dyDescent="0.25">
      <c r="A186" s="74"/>
      <c r="B186" s="75">
        <v>2016</v>
      </c>
      <c r="C186" s="75">
        <f>+B186+1</f>
        <v>2017</v>
      </c>
      <c r="D186" s="75">
        <f t="shared" ref="D186:G186" si="392">+C186+1</f>
        <v>2018</v>
      </c>
      <c r="E186" s="75">
        <f t="shared" si="392"/>
        <v>2019</v>
      </c>
      <c r="F186" s="75">
        <f t="shared" si="392"/>
        <v>2020</v>
      </c>
      <c r="G186" s="76">
        <f t="shared" si="392"/>
        <v>2021</v>
      </c>
      <c r="H186" s="77" t="s">
        <v>16</v>
      </c>
      <c r="I186" s="2"/>
      <c r="J186" s="103"/>
      <c r="K186" s="102">
        <v>2016</v>
      </c>
      <c r="L186" s="102">
        <f>+K186+1</f>
        <v>2017</v>
      </c>
      <c r="M186" s="102">
        <f t="shared" ref="M186:P186" si="393">+L186+1</f>
        <v>2018</v>
      </c>
      <c r="N186" s="102">
        <f t="shared" si="393"/>
        <v>2019</v>
      </c>
      <c r="O186" s="104">
        <f t="shared" si="393"/>
        <v>2020</v>
      </c>
      <c r="P186" s="109">
        <f t="shared" si="393"/>
        <v>2021</v>
      </c>
      <c r="Q186" s="115" t="s">
        <v>16</v>
      </c>
      <c r="R186" s="112" t="s">
        <v>21</v>
      </c>
    </row>
    <row r="187" spans="1:18" x14ac:dyDescent="0.25">
      <c r="A187" s="78" t="s">
        <v>10</v>
      </c>
      <c r="B187" s="6">
        <f>+'[1]EXP TOTAL VINO PAIS'!AU171/1000000</f>
        <v>18.90324</v>
      </c>
      <c r="C187" s="6">
        <f>+'[1]EXP TOTAL VINO PAIS'!AU183/1000000</f>
        <v>18.701201000000001</v>
      </c>
      <c r="D187" s="6">
        <f>+'[1]EXP TOTAL VINO PAIS'!AU195/1000000</f>
        <v>14.851965</v>
      </c>
      <c r="E187" s="6">
        <f>+'[1]EXP TOTAL VINO PAIS'!AU207/1000000</f>
        <v>22.008879</v>
      </c>
      <c r="F187" s="6">
        <f>+'[1]EXP TOTAL VINO PAIS'!AU219/1000000</f>
        <v>36.778511999999999</v>
      </c>
      <c r="G187" s="73">
        <f>+'[1]EXP TOTAL VINO PAIS'!AU231/1000000</f>
        <v>19.876109</v>
      </c>
      <c r="H187" s="7">
        <f>+G187/F187-1</f>
        <v>-0.45957277988843048</v>
      </c>
      <c r="I187" s="2"/>
      <c r="J187" s="78" t="s">
        <v>10</v>
      </c>
      <c r="K187" s="6">
        <f>+SUM('[1]EXP TOTAL VINO PAIS'!AU160:AU171)/1000000</f>
        <v>268.05631799999998</v>
      </c>
      <c r="L187" s="6">
        <f>+SUM(C187)+SUM(B188:B198)</f>
        <v>259.055971</v>
      </c>
      <c r="M187" s="6">
        <f t="shared" ref="M187" si="394">+SUM(D187)+SUM(C188:C198)</f>
        <v>220.58967700000005</v>
      </c>
      <c r="N187" s="6">
        <f t="shared" ref="N187:P187" si="395">+SUM(E187)+SUM(D188:D198)</f>
        <v>281.481919</v>
      </c>
      <c r="O187" s="105">
        <f t="shared" si="395"/>
        <v>319.63031000000001</v>
      </c>
      <c r="P187" s="73">
        <f t="shared" si="395"/>
        <v>373.95958499999995</v>
      </c>
      <c r="Q187" s="116">
        <f>+P187/O187-1</f>
        <v>0.16997535371410777</v>
      </c>
      <c r="R187" s="7">
        <f>+POWER(P187/K187,0.2)-1</f>
        <v>6.8857291535123544E-2</v>
      </c>
    </row>
    <row r="188" spans="1:18" x14ac:dyDescent="0.25">
      <c r="A188" s="78" t="s">
        <v>11</v>
      </c>
      <c r="B188" s="6">
        <f>+'[1]EXP TOTAL VINO PAIS'!AU172/1000000</f>
        <v>20.36721</v>
      </c>
      <c r="C188" s="6">
        <f>+'[1]EXP TOTAL VINO PAIS'!AU184/1000000</f>
        <v>15.630043000000001</v>
      </c>
      <c r="D188" s="6">
        <f>+'[1]EXP TOTAL VINO PAIS'!AU196/1000000</f>
        <v>14.751696000000001</v>
      </c>
      <c r="E188" s="6">
        <f>+'[1]EXP TOTAL VINO PAIS'!AU208/1000000</f>
        <v>21.361803999999999</v>
      </c>
      <c r="F188" s="6">
        <f>+'[1]EXP TOTAL VINO PAIS'!AU220/1000000</f>
        <v>41.341633999999999</v>
      </c>
      <c r="G188" s="73">
        <f>+'[1]EXP TOTAL VINO PAIS'!AU232/1000000</f>
        <v>21.953305</v>
      </c>
      <c r="H188" s="7">
        <f t="shared" ref="H188:H192" si="396">+G188/F188-1</f>
        <v>-0.46897829437510863</v>
      </c>
      <c r="I188" s="2"/>
      <c r="J188" s="78" t="s">
        <v>11</v>
      </c>
      <c r="K188" s="6">
        <f>+SUM('[1]EXP TOTAL VINO PAIS'!AU161:AU172)/1000000</f>
        <v>267.86950000000002</v>
      </c>
      <c r="L188" s="6">
        <f>+SUM(C187:C188)+SUM(B189:B198)</f>
        <v>254.318804</v>
      </c>
      <c r="M188" s="6">
        <f t="shared" ref="M188" si="397">+SUM(D187:D188)+SUM(C189:C198)</f>
        <v>219.71133000000003</v>
      </c>
      <c r="N188" s="6">
        <f t="shared" ref="N188:P188" si="398">+SUM(E187:E188)+SUM(D189:D198)</f>
        <v>288.09202700000003</v>
      </c>
      <c r="O188" s="105">
        <f t="shared" si="398"/>
        <v>339.61014</v>
      </c>
      <c r="P188" s="73">
        <f t="shared" si="398"/>
        <v>354.57125600000001</v>
      </c>
      <c r="Q188" s="116">
        <f t="shared" ref="Q188:Q190" si="399">+P188/O188-1</f>
        <v>4.4053796509138321E-2</v>
      </c>
      <c r="R188" s="7">
        <f t="shared" ref="R188:R190" si="400">+POWER(P188/K188,0.2)-1</f>
        <v>5.7684285154335324E-2</v>
      </c>
    </row>
    <row r="189" spans="1:18" x14ac:dyDescent="0.25">
      <c r="A189" s="78" t="s">
        <v>0</v>
      </c>
      <c r="B189" s="6">
        <f>+'[1]EXP TOTAL VINO PAIS'!AU173/1000000</f>
        <v>21.185338000000002</v>
      </c>
      <c r="C189" s="6">
        <f>+'[1]EXP TOTAL VINO PAIS'!AU185/1000000</f>
        <v>16.877378</v>
      </c>
      <c r="D189" s="6">
        <f>+'[1]EXP TOTAL VINO PAIS'!AU197/1000000</f>
        <v>18.584658999999998</v>
      </c>
      <c r="E189" s="6">
        <f>+'[1]EXP TOTAL VINO PAIS'!AU209/1000000</f>
        <v>21.267617999999999</v>
      </c>
      <c r="F189" s="6">
        <f>+'[1]EXP TOTAL VINO PAIS'!AU221/1000000</f>
        <v>36.047342</v>
      </c>
      <c r="G189" s="73">
        <f>+'[1]EXP TOTAL VINO PAIS'!AU233/1000000</f>
        <v>26.525299</v>
      </c>
      <c r="H189" s="7">
        <f t="shared" si="396"/>
        <v>-0.26415381749922084</v>
      </c>
      <c r="I189" s="2"/>
      <c r="J189" s="78" t="s">
        <v>0</v>
      </c>
      <c r="K189" s="6">
        <f>+SUM('[1]EXP TOTAL VINO PAIS'!AU162:AU173)/1000000</f>
        <v>259.216724</v>
      </c>
      <c r="L189" s="6">
        <f>+SUM(C187:C189)+SUM(B190:B198)</f>
        <v>250.01084399999999</v>
      </c>
      <c r="M189" s="6">
        <f t="shared" ref="M189" si="401">+SUM(D187:D189)+SUM(C190:C198)</f>
        <v>221.41861100000003</v>
      </c>
      <c r="N189" s="6">
        <f t="shared" ref="N189:P189" si="402">+SUM(E187:E189)+SUM(D190:D198)</f>
        <v>290.77498600000001</v>
      </c>
      <c r="O189" s="105">
        <f t="shared" si="402"/>
        <v>354.38986399999999</v>
      </c>
      <c r="P189" s="73">
        <f t="shared" si="402"/>
        <v>345.04921300000001</v>
      </c>
      <c r="Q189" s="116">
        <f t="shared" si="399"/>
        <v>-2.6356992535204071E-2</v>
      </c>
      <c r="R189" s="7">
        <f t="shared" si="400"/>
        <v>5.8872342308751158E-2</v>
      </c>
    </row>
    <row r="190" spans="1:18" x14ac:dyDescent="0.25">
      <c r="A190" s="78" t="s">
        <v>1</v>
      </c>
      <c r="B190" s="6">
        <f>+'[1]EXP TOTAL VINO PAIS'!AU174/1000000</f>
        <v>21.050681000000001</v>
      </c>
      <c r="C190" s="6">
        <f>+'[1]EXP TOTAL VINO PAIS'!AU186/1000000</f>
        <v>17.090485000000001</v>
      </c>
      <c r="D190" s="6">
        <f>+'[1]EXP TOTAL VINO PAIS'!AU198/1000000</f>
        <v>19.067951000000001</v>
      </c>
      <c r="E190" s="6">
        <f>+'[1]EXP TOTAL VINO PAIS'!AU210/1000000</f>
        <v>23.156428999999999</v>
      </c>
      <c r="F190" s="6">
        <f>+'[1]EXP TOTAL VINO PAIS'!AU222/1000000</f>
        <v>26.941205</v>
      </c>
      <c r="G190" s="73">
        <f>+'[1]EXP TOTAL VINO PAIS'!AU234/1000000</f>
        <v>21.273101</v>
      </c>
      <c r="H190" s="7">
        <f t="shared" si="396"/>
        <v>-0.2103879169472932</v>
      </c>
      <c r="I190" s="2"/>
      <c r="J190" s="78" t="s">
        <v>1</v>
      </c>
      <c r="K190" s="6">
        <f>+SUM('[1]EXP TOTAL VINO PAIS'!AU163:AU174)/1000000</f>
        <v>255.21192300000001</v>
      </c>
      <c r="L190" s="6">
        <f>+SUM(C187:C190)+SUM(B191:B198)</f>
        <v>246.050648</v>
      </c>
      <c r="M190" s="6">
        <f t="shared" ref="M190" si="403">+SUM(D187:D190)+SUM(C191:C198)</f>
        <v>223.39607700000002</v>
      </c>
      <c r="N190" s="6">
        <f t="shared" ref="N190:P190" si="404">+SUM(E187:E190)+SUM(D191:D198)</f>
        <v>294.86346400000002</v>
      </c>
      <c r="O190" s="105">
        <f t="shared" si="404"/>
        <v>358.17463999999995</v>
      </c>
      <c r="P190" s="73">
        <f t="shared" si="404"/>
        <v>339.38110899999998</v>
      </c>
      <c r="Q190" s="116">
        <f t="shared" si="399"/>
        <v>-5.2470300521555546E-2</v>
      </c>
      <c r="R190" s="7">
        <f t="shared" si="400"/>
        <v>5.8662039685230649E-2</v>
      </c>
    </row>
    <row r="191" spans="1:18" x14ac:dyDescent="0.25">
      <c r="A191" s="78" t="s">
        <v>2</v>
      </c>
      <c r="B191" s="6">
        <f>+'[1]EXP TOTAL VINO PAIS'!AU175/1000000</f>
        <v>23.369855000000001</v>
      </c>
      <c r="C191" s="6">
        <f>+'[1]EXP TOTAL VINO PAIS'!AU187/1000000</f>
        <v>17.385265</v>
      </c>
      <c r="D191" s="6">
        <f>+'[1]EXP TOTAL VINO PAIS'!AU199/1000000</f>
        <v>18.068722999999999</v>
      </c>
      <c r="E191" s="6">
        <f>+'[1]EXP TOTAL VINO PAIS'!AU211/1000000</f>
        <v>23.231123</v>
      </c>
      <c r="F191" s="6">
        <f>+'[1]EXP TOTAL VINO PAIS'!AU223/1000000</f>
        <v>33.932234000000001</v>
      </c>
      <c r="G191" s="73">
        <f>+'[1]EXP TOTAL VINO PAIS'!AU235/1000000</f>
        <v>30.495242999999999</v>
      </c>
      <c r="H191" s="7">
        <f t="shared" si="396"/>
        <v>-0.10128985318208061</v>
      </c>
      <c r="I191" s="2"/>
      <c r="J191" s="78" t="s">
        <v>2</v>
      </c>
      <c r="K191" s="6">
        <f>+SUM('[1]EXP TOTAL VINO PAIS'!AU164:AU175)/1000000</f>
        <v>257.72816399999999</v>
      </c>
      <c r="L191" s="6">
        <f>+SUM(C187:C191)+SUM(B192:B198)</f>
        <v>240.066058</v>
      </c>
      <c r="M191" s="6">
        <f t="shared" ref="M191" si="405">+SUM(D187:D191)+SUM(C192:C198)</f>
        <v>224.07953499999999</v>
      </c>
      <c r="N191" s="6">
        <f t="shared" ref="N191:P191" si="406">+SUM(E187:E191)+SUM(D192:D198)</f>
        <v>300.02586400000001</v>
      </c>
      <c r="O191" s="105">
        <f t="shared" si="406"/>
        <v>368.87575100000004</v>
      </c>
      <c r="P191" s="73">
        <f t="shared" si="406"/>
        <v>335.944118</v>
      </c>
      <c r="Q191" s="116">
        <f t="shared" ref="Q191:Q192" si="407">+P191/O191-1</f>
        <v>-8.9275678628167765E-2</v>
      </c>
      <c r="R191" s="7">
        <f t="shared" ref="R191:R192" si="408">+POWER(P191/K191,0.2)-1</f>
        <v>5.443796019378766E-2</v>
      </c>
    </row>
    <row r="192" spans="1:18" x14ac:dyDescent="0.25">
      <c r="A192" s="78" t="s">
        <v>3</v>
      </c>
      <c r="B192" s="6">
        <f>+'[1]EXP TOTAL VINO PAIS'!AU176/1000000</f>
        <v>17.637896000000001</v>
      </c>
      <c r="C192" s="6">
        <f>+'[1]EXP TOTAL VINO PAIS'!AU188/1000000</f>
        <v>19.779116999999999</v>
      </c>
      <c r="D192" s="6">
        <f>+'[1]EXP TOTAL VINO PAIS'!AU200/1000000</f>
        <v>15.910354999999999</v>
      </c>
      <c r="E192" s="6">
        <f>+'[1]EXP TOTAL VINO PAIS'!AU212/1000000</f>
        <v>17.962548999999999</v>
      </c>
      <c r="F192" s="6">
        <f>+'[1]EXP TOTAL VINO PAIS'!AU224/1000000</f>
        <v>25.310117999999999</v>
      </c>
      <c r="G192" s="73">
        <f>+'[1]EXP TOTAL VINO PAIS'!AU236/1000000</f>
        <v>21.602129999999999</v>
      </c>
      <c r="H192" s="7">
        <f t="shared" si="396"/>
        <v>-0.14650220121454982</v>
      </c>
      <c r="I192" s="2"/>
      <c r="J192" s="78" t="s">
        <v>3</v>
      </c>
      <c r="K192" s="6">
        <f>+SUM('[1]EXP TOTAL VINO PAIS'!AU165:AU176)/1000000</f>
        <v>251.212469</v>
      </c>
      <c r="L192" s="6">
        <f>+SUM(C187:C192)+SUM(B193:B198)</f>
        <v>242.20727899999997</v>
      </c>
      <c r="M192" s="6">
        <f t="shared" ref="M192" si="409">+SUM(D187:D192)+SUM(C193:C198)</f>
        <v>220.21077300000002</v>
      </c>
      <c r="N192" s="6">
        <f t="shared" ref="N192:P192" si="410">+SUM(E187:E192)+SUM(D193:D198)</f>
        <v>302.07805800000006</v>
      </c>
      <c r="O192" s="105">
        <f t="shared" si="410"/>
        <v>376.22332</v>
      </c>
      <c r="P192" s="73">
        <f t="shared" si="410"/>
        <v>332.23613</v>
      </c>
      <c r="Q192" s="116">
        <f t="shared" si="407"/>
        <v>-0.11691776575678514</v>
      </c>
      <c r="R192" s="7">
        <f t="shared" si="408"/>
        <v>5.7501844335768437E-2</v>
      </c>
    </row>
    <row r="193" spans="1:18" x14ac:dyDescent="0.25">
      <c r="A193" s="78" t="s">
        <v>4</v>
      </c>
      <c r="B193" s="6">
        <f>+'[1]EXP TOTAL VINO PAIS'!AU177/1000000</f>
        <v>20.532012999999999</v>
      </c>
      <c r="C193" s="6">
        <f>+'[1]EXP TOTAL VINO PAIS'!AU189/1000000</f>
        <v>20.389433</v>
      </c>
      <c r="D193" s="6">
        <f>+'[1]EXP TOTAL VINO PAIS'!AU201/1000000</f>
        <v>22.221066</v>
      </c>
      <c r="E193" s="6">
        <f>+'[1]EXP TOTAL VINO PAIS'!AU213/1000000</f>
        <v>27.066431000000001</v>
      </c>
      <c r="F193" s="6">
        <f>+'[1]EXP TOTAL VINO PAIS'!AU225/1000000</f>
        <v>30.399588000000001</v>
      </c>
      <c r="G193" s="73"/>
      <c r="H193" s="8"/>
      <c r="I193" s="2"/>
      <c r="J193" s="78" t="s">
        <v>4</v>
      </c>
      <c r="K193" s="6">
        <f>+SUM('[1]EXP TOTAL VINO PAIS'!AU166:AU177)/1000000</f>
        <v>251.043395</v>
      </c>
      <c r="L193" s="6">
        <f>+SUM(C187:C193)+SUM(B194:B198)</f>
        <v>242.06469899999999</v>
      </c>
      <c r="M193" s="6">
        <f t="shared" ref="M193" si="411">+SUM(D187:D193)+SUM(C194:C198)</f>
        <v>222.04240599999997</v>
      </c>
      <c r="N193" s="6">
        <f t="shared" ref="N193:O193" si="412">+SUM(E187:E193)+SUM(D194:D198)</f>
        <v>306.92342299999996</v>
      </c>
      <c r="O193" s="105">
        <f t="shared" si="412"/>
        <v>379.55647699999997</v>
      </c>
      <c r="P193" s="73"/>
      <c r="Q193" s="117"/>
      <c r="R193" s="8"/>
    </row>
    <row r="194" spans="1:18" x14ac:dyDescent="0.25">
      <c r="A194" s="78" t="s">
        <v>5</v>
      </c>
      <c r="B194" s="6">
        <f>+'[1]EXP TOTAL VINO PAIS'!AU178/1000000</f>
        <v>25.890734999999999</v>
      </c>
      <c r="C194" s="6">
        <f>+'[1]EXP TOTAL VINO PAIS'!AU190/1000000</f>
        <v>21.976935999999998</v>
      </c>
      <c r="D194" s="6">
        <f>+'[1]EXP TOTAL VINO PAIS'!AU202/1000000</f>
        <v>29.031842999999999</v>
      </c>
      <c r="E194" s="6">
        <f>+'[1]EXP TOTAL VINO PAIS'!AU214/1000000</f>
        <v>27.992566</v>
      </c>
      <c r="F194" s="6">
        <f>+'[1]EXP TOTAL VINO PAIS'!AU226/1000000</f>
        <v>40.323140000000002</v>
      </c>
      <c r="G194" s="73"/>
      <c r="H194" s="8"/>
      <c r="I194" s="2"/>
      <c r="J194" s="78" t="s">
        <v>5</v>
      </c>
      <c r="K194" s="6">
        <f>+SUM('[1]EXP TOTAL VINO PAIS'!AU167:AU178)/1000000</f>
        <v>257.02455200000003</v>
      </c>
      <c r="L194" s="6">
        <f>+SUM(C187:C194)+SUM(B195:B198)</f>
        <v>238.15090000000001</v>
      </c>
      <c r="M194" s="6">
        <f t="shared" ref="M194" si="413">+SUM(D187:D194)+SUM(C195:C198)</f>
        <v>229.09731299999999</v>
      </c>
      <c r="N194" s="6">
        <f t="shared" ref="N194:O194" si="414">+SUM(E187:E194)+SUM(D195:D198)</f>
        <v>305.88414599999999</v>
      </c>
      <c r="O194" s="105">
        <f t="shared" si="414"/>
        <v>391.88705100000004</v>
      </c>
      <c r="P194" s="73"/>
      <c r="Q194" s="117"/>
      <c r="R194" s="8"/>
    </row>
    <row r="195" spans="1:18" x14ac:dyDescent="0.25">
      <c r="A195" s="78" t="s">
        <v>6</v>
      </c>
      <c r="B195" s="6">
        <f>+'[1]EXP TOTAL VINO PAIS'!AU179/1000000</f>
        <v>25.786911</v>
      </c>
      <c r="C195" s="6">
        <f>+'[1]EXP TOTAL VINO PAIS'!AU191/1000000</f>
        <v>20.780795000000001</v>
      </c>
      <c r="D195" s="6">
        <f>+'[1]EXP TOTAL VINO PAIS'!AU203/1000000</f>
        <v>38.590452999999997</v>
      </c>
      <c r="E195" s="6">
        <f>+'[1]EXP TOTAL VINO PAIS'!AU215/1000000</f>
        <v>27.970441999999998</v>
      </c>
      <c r="F195" s="6">
        <f>+'[1]EXP TOTAL VINO PAIS'!AU227/1000000</f>
        <v>29.101344999999998</v>
      </c>
      <c r="G195" s="73"/>
      <c r="H195" s="8"/>
      <c r="I195" s="2"/>
      <c r="J195" s="78" t="s">
        <v>6</v>
      </c>
      <c r="K195" s="6">
        <f>+SUM('[1]EXP TOTAL VINO PAIS'!AU168:AU179)/1000000</f>
        <v>260.43438300000003</v>
      </c>
      <c r="L195" s="6">
        <f>+SUM(C187:C195)+SUM(B196:B198)</f>
        <v>233.14478400000002</v>
      </c>
      <c r="M195" s="6">
        <f t="shared" ref="M195" si="415">+SUM(D187:D195)+SUM(C196:C198)</f>
        <v>246.906971</v>
      </c>
      <c r="N195" s="6">
        <f t="shared" ref="N195:O195" si="416">+SUM(E187:E195)+SUM(D196:D198)</f>
        <v>295.26413500000001</v>
      </c>
      <c r="O195" s="105">
        <f t="shared" si="416"/>
        <v>393.01795400000003</v>
      </c>
      <c r="P195" s="73"/>
      <c r="Q195" s="117"/>
      <c r="R195" s="8"/>
    </row>
    <row r="196" spans="1:18" x14ac:dyDescent="0.25">
      <c r="A196" s="78" t="s">
        <v>7</v>
      </c>
      <c r="B196" s="6">
        <f>+'[1]EXP TOTAL VINO PAIS'!AU180/1000000</f>
        <v>24.075220999999999</v>
      </c>
      <c r="C196" s="6">
        <f>+'[1]EXP TOTAL VINO PAIS'!AU192/1000000</f>
        <v>20.730308000000001</v>
      </c>
      <c r="D196" s="6">
        <f>+'[1]EXP TOTAL VINO PAIS'!AU204/1000000</f>
        <v>33.069743000000003</v>
      </c>
      <c r="E196" s="6">
        <f>+'[1]EXP TOTAL VINO PAIS'!AU216/1000000</f>
        <v>29.662998000000002</v>
      </c>
      <c r="F196" s="6">
        <f>+'[1]EXP TOTAL VINO PAIS'!AU228/1000000</f>
        <v>31.823188999999999</v>
      </c>
      <c r="G196" s="73"/>
      <c r="H196" s="8"/>
      <c r="I196" s="2"/>
      <c r="J196" s="78" t="s">
        <v>7</v>
      </c>
      <c r="K196" s="6">
        <f>+SUM('[1]EXP TOTAL VINO PAIS'!AU169:AU180)/1000000</f>
        <v>260.67813200000001</v>
      </c>
      <c r="L196" s="6">
        <f>+SUM(C187:C196)+SUM(B197:B198)</f>
        <v>229.79987100000002</v>
      </c>
      <c r="M196" s="6">
        <f t="shared" ref="M196" si="417">+SUM(D187:D196)+SUM(C197:C198)</f>
        <v>259.24640600000004</v>
      </c>
      <c r="N196" s="6">
        <f t="shared" ref="N196:O196" si="418">+SUM(E187:E196)+SUM(D197:D198)</f>
        <v>291.85739000000001</v>
      </c>
      <c r="O196" s="105">
        <f t="shared" si="418"/>
        <v>395.17814500000003</v>
      </c>
      <c r="P196" s="73"/>
      <c r="Q196" s="117"/>
      <c r="R196" s="8"/>
    </row>
    <row r="197" spans="1:18" x14ac:dyDescent="0.25">
      <c r="A197" s="78" t="s">
        <v>8</v>
      </c>
      <c r="B197" s="6">
        <f>+'[1]EXP TOTAL VINO PAIS'!AU181/1000000</f>
        <v>19.532340999999999</v>
      </c>
      <c r="C197" s="6">
        <f>+'[1]EXP TOTAL VINO PAIS'!AU193/1000000</f>
        <v>17.087734999999999</v>
      </c>
      <c r="D197" s="6">
        <f>+'[1]EXP TOTAL VINO PAIS'!AU205/1000000</f>
        <v>24.636500999999999</v>
      </c>
      <c r="E197" s="6">
        <f>+'[1]EXP TOTAL VINO PAIS'!AU217/1000000</f>
        <v>25.964248999999999</v>
      </c>
      <c r="F197" s="6">
        <f>+'[1]EXP TOTAL VINO PAIS'!AU229/1000000</f>
        <v>33.378602999999998</v>
      </c>
      <c r="G197" s="73"/>
      <c r="H197" s="8"/>
      <c r="I197" s="2"/>
      <c r="J197" s="78" t="s">
        <v>8</v>
      </c>
      <c r="K197" s="6">
        <f>+SUM('[1]EXP TOTAL VINO PAIS'!AU170:AU181)/1000000</f>
        <v>259.40834999999998</v>
      </c>
      <c r="L197" s="6">
        <f>+SUM(C187:C197)+SUM(B198)</f>
        <v>227.35526500000003</v>
      </c>
      <c r="M197" s="6">
        <f t="shared" ref="M197" si="419">+SUM(D187:D197)+SUM(C198)</f>
        <v>266.79517200000004</v>
      </c>
      <c r="N197" s="6">
        <f t="shared" ref="N197:O197" si="420">+SUM(E187:E197)+SUM(D198)</f>
        <v>293.18513799999999</v>
      </c>
      <c r="O197" s="105">
        <f t="shared" si="420"/>
        <v>402.59249900000003</v>
      </c>
      <c r="P197" s="73"/>
      <c r="Q197" s="117"/>
      <c r="R197" s="8"/>
    </row>
    <row r="198" spans="1:18" x14ac:dyDescent="0.25">
      <c r="A198" s="78" t="s">
        <v>9</v>
      </c>
      <c r="B198" s="6">
        <f>+'[1]EXP TOTAL VINO PAIS'!AU182/1000000</f>
        <v>20.926569000000001</v>
      </c>
      <c r="C198" s="6">
        <f>+'[1]EXP TOTAL VINO PAIS'!AU194/1000000</f>
        <v>18.010217000000001</v>
      </c>
      <c r="D198" s="6">
        <f>+'[1]EXP TOTAL VINO PAIS'!AU206/1000000</f>
        <v>25.540050000000001</v>
      </c>
      <c r="E198" s="6">
        <f>+'[1]EXP TOTAL VINO PAIS'!AU218/1000000</f>
        <v>37.215589000000001</v>
      </c>
      <c r="F198" s="6">
        <f>+'[1]EXP TOTAL VINO PAIS'!AU230/1000000</f>
        <v>25.485078000000001</v>
      </c>
      <c r="G198" s="73"/>
      <c r="H198" s="8"/>
      <c r="I198" s="2"/>
      <c r="J198" s="78" t="s">
        <v>9</v>
      </c>
      <c r="K198" s="6">
        <f>+SUM('[1]EXP TOTAL VINO PAIS'!AU171:AU182)/1000000</f>
        <v>259.25801000000001</v>
      </c>
      <c r="L198" s="6">
        <f>+SUM(C187:C198)</f>
        <v>224.43891300000004</v>
      </c>
      <c r="M198" s="6">
        <f t="shared" ref="M198" si="421">+SUM(D187:D198)</f>
        <v>274.32500500000003</v>
      </c>
      <c r="N198" s="6">
        <f t="shared" ref="N198:O198" si="422">+SUM(E187:E198)</f>
        <v>304.86067700000001</v>
      </c>
      <c r="O198" s="105">
        <f t="shared" si="422"/>
        <v>390.861988</v>
      </c>
      <c r="P198" s="73"/>
      <c r="Q198" s="117"/>
      <c r="R198" s="8"/>
    </row>
    <row r="199" spans="1:18" ht="25.5" x14ac:dyDescent="0.25">
      <c r="A199" s="89" t="s">
        <v>13</v>
      </c>
      <c r="B199" s="90">
        <f>SUM(B187:B198)</f>
        <v>259.25801000000001</v>
      </c>
      <c r="C199" s="90">
        <f t="shared" ref="C199:F199" si="423">SUM(C187:C198)</f>
        <v>224.43891300000004</v>
      </c>
      <c r="D199" s="90">
        <f t="shared" si="423"/>
        <v>274.32500500000003</v>
      </c>
      <c r="E199" s="90">
        <f t="shared" si="423"/>
        <v>304.86067700000001</v>
      </c>
      <c r="F199" s="90">
        <f t="shared" si="423"/>
        <v>390.861988</v>
      </c>
      <c r="G199" s="91"/>
      <c r="H199" s="92"/>
      <c r="I199" s="3"/>
      <c r="J199" s="79" t="s">
        <v>14</v>
      </c>
      <c r="K199" s="82">
        <f t="shared" ref="K199" si="424">+AVERAGE(K187:K198)</f>
        <v>258.92849333333334</v>
      </c>
      <c r="L199" s="82">
        <f>+AVERAGE(L187:L198)</f>
        <v>240.55533633333334</v>
      </c>
      <c r="M199" s="82">
        <f t="shared" ref="M199:P199" si="425">+AVERAGE(M187:M198)</f>
        <v>235.65160633333338</v>
      </c>
      <c r="N199" s="82">
        <f t="shared" si="425"/>
        <v>296.27426891666664</v>
      </c>
      <c r="O199" s="106">
        <f t="shared" si="425"/>
        <v>372.49984491666663</v>
      </c>
      <c r="P199" s="83">
        <f t="shared" si="425"/>
        <v>346.85690183333327</v>
      </c>
      <c r="Q199" s="118">
        <f t="shared" ref="Q199" si="426">+P199/O199-1</f>
        <v>-6.8840144320248098E-2</v>
      </c>
      <c r="R199" s="113"/>
    </row>
    <row r="200" spans="1:18" ht="26.25" thickBot="1" x14ac:dyDescent="0.3">
      <c r="A200" s="167" t="s">
        <v>12</v>
      </c>
      <c r="B200" s="168"/>
      <c r="C200" s="168">
        <f>+C199/B199-1</f>
        <v>-0.13430287843372701</v>
      </c>
      <c r="D200" s="168">
        <f t="shared" ref="D200:F200" si="427">+D199/C199-1</f>
        <v>0.22227024419780528</v>
      </c>
      <c r="E200" s="168">
        <f t="shared" si="427"/>
        <v>0.11131202567553022</v>
      </c>
      <c r="F200" s="168">
        <f t="shared" si="427"/>
        <v>0.28210037400133436</v>
      </c>
      <c r="G200" s="169"/>
      <c r="H200" s="170"/>
      <c r="I200" s="3"/>
      <c r="J200" s="171" t="s">
        <v>12</v>
      </c>
      <c r="K200" s="172"/>
      <c r="L200" s="172">
        <f>+L199/K199-1</f>
        <v>-7.0958420849988046E-2</v>
      </c>
      <c r="M200" s="172">
        <f t="shared" ref="M200:P200" si="428">+M199/L199-1</f>
        <v>-2.038503936243985E-2</v>
      </c>
      <c r="N200" s="172">
        <f t="shared" si="428"/>
        <v>0.25725546083306328</v>
      </c>
      <c r="O200" s="173">
        <f t="shared" si="428"/>
        <v>0.25728044584742538</v>
      </c>
      <c r="P200" s="174">
        <f t="shared" si="428"/>
        <v>-6.8840144320248098E-2</v>
      </c>
      <c r="Q200" s="174"/>
      <c r="R200" s="175"/>
    </row>
    <row r="201" spans="1:18" ht="15.75" thickBot="1" x14ac:dyDescent="0.3"/>
    <row r="202" spans="1:18" ht="15.75" thickBot="1" x14ac:dyDescent="0.3">
      <c r="A202" s="276" t="s">
        <v>120</v>
      </c>
      <c r="B202" s="277"/>
      <c r="C202" s="277"/>
      <c r="D202" s="277"/>
      <c r="E202" s="277"/>
      <c r="F202" s="277"/>
      <c r="G202" s="277"/>
      <c r="H202" s="278"/>
      <c r="I202" s="2"/>
      <c r="J202" s="276" t="s">
        <v>121</v>
      </c>
      <c r="K202" s="277"/>
      <c r="L202" s="277"/>
      <c r="M202" s="277"/>
      <c r="N202" s="277"/>
      <c r="O202" s="277"/>
      <c r="P202" s="277"/>
      <c r="Q202" s="277"/>
      <c r="R202" s="278"/>
    </row>
    <row r="203" spans="1:18" ht="38.25" x14ac:dyDescent="0.25">
      <c r="A203" s="128"/>
      <c r="B203" s="146">
        <v>2016</v>
      </c>
      <c r="C203" s="124">
        <f>+B203+1</f>
        <v>2017</v>
      </c>
      <c r="D203" s="124">
        <f t="shared" ref="D203:G203" si="429">+C203+1</f>
        <v>2018</v>
      </c>
      <c r="E203" s="124">
        <f t="shared" si="429"/>
        <v>2019</v>
      </c>
      <c r="F203" s="147">
        <f t="shared" si="429"/>
        <v>2020</v>
      </c>
      <c r="G203" s="129">
        <f t="shared" si="429"/>
        <v>2021</v>
      </c>
      <c r="H203" s="130" t="s">
        <v>16</v>
      </c>
      <c r="I203" s="2"/>
      <c r="J203" s="128"/>
      <c r="K203" s="146">
        <v>2016</v>
      </c>
      <c r="L203" s="124">
        <f>+K203+1</f>
        <v>2017</v>
      </c>
      <c r="M203" s="124">
        <f t="shared" ref="M203:P203" si="430">+L203+1</f>
        <v>2018</v>
      </c>
      <c r="N203" s="124">
        <f t="shared" si="430"/>
        <v>2019</v>
      </c>
      <c r="O203" s="147">
        <f t="shared" si="430"/>
        <v>2020</v>
      </c>
      <c r="P203" s="129">
        <f t="shared" si="430"/>
        <v>2021</v>
      </c>
      <c r="Q203" s="162" t="s">
        <v>16</v>
      </c>
      <c r="R203" s="156" t="s">
        <v>21</v>
      </c>
    </row>
    <row r="204" spans="1:18" x14ac:dyDescent="0.25">
      <c r="A204" s="131" t="s">
        <v>10</v>
      </c>
      <c r="B204" s="148">
        <f>+'[1]EXP TOTAL VINO PAIS'!B171/1000</f>
        <v>22.760999999999999</v>
      </c>
      <c r="C204" s="6">
        <f>+'[1]EXP TOTAL VINO PAIS'!B183/1000</f>
        <v>23.347999999999999</v>
      </c>
      <c r="D204" s="6">
        <f>+'[1]EXP TOTAL VINO PAIS'!B195/1000</f>
        <v>18.477</v>
      </c>
      <c r="E204" s="6">
        <f>+'[1]EXP TOTAL VINO PAIS'!B207/1000</f>
        <v>15.62</v>
      </c>
      <c r="F204" s="149">
        <f>+'[1]EXP TOTAL VINO PAIS'!B219/1000</f>
        <v>14.127000000000001</v>
      </c>
      <c r="G204" s="132">
        <f>+'[1]EXP TOTAL VINO PAIS'!B231/1000</f>
        <v>14.308999999999999</v>
      </c>
      <c r="H204" s="133">
        <f>+G204/F204-1</f>
        <v>1.2883131591986841E-2</v>
      </c>
      <c r="I204" s="2"/>
      <c r="J204" s="131" t="s">
        <v>10</v>
      </c>
      <c r="K204" s="148">
        <f>+SUM('[1]EXP TOTAL VINO PAIS'!B160:B171)/1000</f>
        <v>299.36900000000003</v>
      </c>
      <c r="L204" s="6">
        <f>+SUM(C204)+SUM(B205:B215)</f>
        <v>292.89900000000006</v>
      </c>
      <c r="M204" s="6">
        <f t="shared" ref="M204" si="431">+SUM(D204)+SUM(C205:C215)</f>
        <v>264.96899999999999</v>
      </c>
      <c r="N204" s="6">
        <f t="shared" ref="N204:P204" si="432">+SUM(E204)+SUM(D205:D215)</f>
        <v>257.49799999999999</v>
      </c>
      <c r="O204" s="149">
        <f t="shared" si="432"/>
        <v>242.83399999999997</v>
      </c>
      <c r="P204" s="132">
        <f t="shared" si="432"/>
        <v>225.37899999999999</v>
      </c>
      <c r="Q204" s="163">
        <f>+P204/O204-1</f>
        <v>-7.1880379189075638E-2</v>
      </c>
      <c r="R204" s="157">
        <f>+POWER(P204/K204,0.2)-1</f>
        <v>-5.5196868200554139E-2</v>
      </c>
    </row>
    <row r="205" spans="1:18" x14ac:dyDescent="0.25">
      <c r="A205" s="131" t="s">
        <v>11</v>
      </c>
      <c r="B205" s="148">
        <f>+'[1]EXP TOTAL VINO PAIS'!B172/1000</f>
        <v>23.518000000000001</v>
      </c>
      <c r="C205" s="6">
        <f>+'[1]EXP TOTAL VINO PAIS'!B184/1000</f>
        <v>19.323</v>
      </c>
      <c r="D205" s="6">
        <f>+'[1]EXP TOTAL VINO PAIS'!B196/1000</f>
        <v>20.402999999999999</v>
      </c>
      <c r="E205" s="6">
        <f>+'[1]EXP TOTAL VINO PAIS'!B208/1000</f>
        <v>19.981000000000002</v>
      </c>
      <c r="F205" s="149">
        <f>+'[1]EXP TOTAL VINO PAIS'!B220/1000</f>
        <v>18.684999999999999</v>
      </c>
      <c r="G205" s="132">
        <f>+'[1]EXP TOTAL VINO PAIS'!B232/1000</f>
        <v>17.524999999999999</v>
      </c>
      <c r="H205" s="133">
        <f t="shared" ref="H205:H209" si="433">+G205/F205-1</f>
        <v>-6.2081883864062104E-2</v>
      </c>
      <c r="I205" s="2"/>
      <c r="J205" s="131" t="s">
        <v>11</v>
      </c>
      <c r="K205" s="148">
        <f>+SUM('[1]EXP TOTAL VINO PAIS'!B161:B172)/1000</f>
        <v>301.35199999999998</v>
      </c>
      <c r="L205" s="6">
        <f>+SUM(C204:C205)+SUM(B206:B215)</f>
        <v>288.70400000000001</v>
      </c>
      <c r="M205" s="6">
        <f t="shared" ref="M205" si="434">+SUM(D204:D205)+SUM(C206:C215)</f>
        <v>266.04899999999998</v>
      </c>
      <c r="N205" s="6">
        <f t="shared" ref="N205:P205" si="435">+SUM(E204:E205)+SUM(D206:D215)</f>
        <v>257.07600000000002</v>
      </c>
      <c r="O205" s="149">
        <f t="shared" si="435"/>
        <v>241.53799999999995</v>
      </c>
      <c r="P205" s="132">
        <f t="shared" si="435"/>
        <v>224.21899999999999</v>
      </c>
      <c r="Q205" s="163">
        <f t="shared" ref="Q205:Q207" si="436">+P205/O205-1</f>
        <v>-7.1703003254146247E-2</v>
      </c>
      <c r="R205" s="157">
        <f t="shared" ref="R205:R207" si="437">+POWER(P205/K205,0.2)-1</f>
        <v>-5.7416861348610904E-2</v>
      </c>
    </row>
    <row r="206" spans="1:18" x14ac:dyDescent="0.25">
      <c r="A206" s="131" t="s">
        <v>0</v>
      </c>
      <c r="B206" s="148">
        <f>+'[1]EXP TOTAL VINO PAIS'!B173/1000</f>
        <v>24.443999999999999</v>
      </c>
      <c r="C206" s="6">
        <f>+'[1]EXP TOTAL VINO PAIS'!B185/1000</f>
        <v>23.234000000000002</v>
      </c>
      <c r="D206" s="6">
        <f>+'[1]EXP TOTAL VINO PAIS'!B197/1000</f>
        <v>22.608000000000001</v>
      </c>
      <c r="E206" s="6">
        <f>+'[1]EXP TOTAL VINO PAIS'!B209/1000</f>
        <v>21.623000000000001</v>
      </c>
      <c r="F206" s="149">
        <f>+'[1]EXP TOTAL VINO PAIS'!B221/1000</f>
        <v>20.495000000000001</v>
      </c>
      <c r="G206" s="132">
        <f>+'[1]EXP TOTAL VINO PAIS'!B233/1000</f>
        <v>19.044</v>
      </c>
      <c r="H206" s="133">
        <f t="shared" si="433"/>
        <v>-7.0797755550134234E-2</v>
      </c>
      <c r="I206" s="2"/>
      <c r="J206" s="131" t="s">
        <v>0</v>
      </c>
      <c r="K206" s="148">
        <f>+SUM('[1]EXP TOTAL VINO PAIS'!B162:B173)/1000</f>
        <v>290.03300000000002</v>
      </c>
      <c r="L206" s="6">
        <f>+SUM(C204:C206)+SUM(B207:B215)</f>
        <v>287.49400000000003</v>
      </c>
      <c r="M206" s="6">
        <f t="shared" ref="M206" si="438">+SUM(D204:D206)+SUM(C207:C215)</f>
        <v>265.423</v>
      </c>
      <c r="N206" s="6">
        <f t="shared" ref="N206:P206" si="439">+SUM(E204:E206)+SUM(D207:D215)</f>
        <v>256.09100000000001</v>
      </c>
      <c r="O206" s="149">
        <f t="shared" si="439"/>
        <v>240.40999999999997</v>
      </c>
      <c r="P206" s="132">
        <f t="shared" si="439"/>
        <v>222.76799999999997</v>
      </c>
      <c r="Q206" s="163">
        <f t="shared" si="436"/>
        <v>-7.3382970758287924E-2</v>
      </c>
      <c r="R206" s="157">
        <f t="shared" si="437"/>
        <v>-5.1404460448968181E-2</v>
      </c>
    </row>
    <row r="207" spans="1:18" x14ac:dyDescent="0.25">
      <c r="A207" s="131" t="s">
        <v>1</v>
      </c>
      <c r="B207" s="148">
        <f>+'[1]EXP TOTAL VINO PAIS'!B174/1000</f>
        <v>24.66</v>
      </c>
      <c r="C207" s="6">
        <f>+'[1]EXP TOTAL VINO PAIS'!B186/1000</f>
        <v>20.952000000000002</v>
      </c>
      <c r="D207" s="6">
        <f>+'[1]EXP TOTAL VINO PAIS'!B198/1000</f>
        <v>19.617000000000001</v>
      </c>
      <c r="E207" s="6">
        <f>+'[1]EXP TOTAL VINO PAIS'!B210/1000</f>
        <v>21.896000000000001</v>
      </c>
      <c r="F207" s="149">
        <f>+'[1]EXP TOTAL VINO PAIS'!B222/1000</f>
        <v>21.773</v>
      </c>
      <c r="G207" s="132">
        <f>+'[1]EXP TOTAL VINO PAIS'!B234/1000</f>
        <v>17.116</v>
      </c>
      <c r="H207" s="133">
        <f t="shared" si="433"/>
        <v>-0.21388876130987922</v>
      </c>
      <c r="I207" s="2"/>
      <c r="J207" s="131" t="s">
        <v>1</v>
      </c>
      <c r="K207" s="148">
        <f>+SUM('[1]EXP TOTAL VINO PAIS'!B163:B174)/1000</f>
        <v>284.72000000000003</v>
      </c>
      <c r="L207" s="6">
        <f>+SUM(C204:C207)+SUM(B208:B215)</f>
        <v>283.786</v>
      </c>
      <c r="M207" s="6">
        <f t="shared" ref="M207" si="440">+SUM(D204:D207)+SUM(C208:C215)</f>
        <v>264.08800000000002</v>
      </c>
      <c r="N207" s="6">
        <f t="shared" ref="N207:P207" si="441">+SUM(E204:E207)+SUM(D208:D215)</f>
        <v>258.37</v>
      </c>
      <c r="O207" s="149">
        <f t="shared" si="441"/>
        <v>240.28699999999998</v>
      </c>
      <c r="P207" s="132">
        <f t="shared" si="441"/>
        <v>218.11100000000002</v>
      </c>
      <c r="Q207" s="163">
        <f t="shared" si="436"/>
        <v>-9.2289636975782963E-2</v>
      </c>
      <c r="R207" s="157">
        <f t="shared" si="437"/>
        <v>-5.1904863436196935E-2</v>
      </c>
    </row>
    <row r="208" spans="1:18" x14ac:dyDescent="0.25">
      <c r="A208" s="131" t="s">
        <v>2</v>
      </c>
      <c r="B208" s="148">
        <f>+'[1]EXP TOTAL VINO PAIS'!B175/1000</f>
        <v>25.771000000000001</v>
      </c>
      <c r="C208" s="6">
        <f>+'[1]EXP TOTAL VINO PAIS'!B187/1000</f>
        <v>21.268999999999998</v>
      </c>
      <c r="D208" s="6">
        <f>+'[1]EXP TOTAL VINO PAIS'!B199/1000</f>
        <v>22.890999999999998</v>
      </c>
      <c r="E208" s="6">
        <f>+'[1]EXP TOTAL VINO PAIS'!B211/1000</f>
        <v>24.584</v>
      </c>
      <c r="F208" s="149">
        <f>+'[1]EXP TOTAL VINO PAIS'!B223/1000</f>
        <v>22.116</v>
      </c>
      <c r="G208" s="132">
        <f>+'[1]EXP TOTAL VINO PAIS'!B235/1000</f>
        <v>24.286000000000001</v>
      </c>
      <c r="H208" s="133">
        <f t="shared" si="433"/>
        <v>9.8119008862362245E-2</v>
      </c>
      <c r="I208" s="2"/>
      <c r="J208" s="131" t="s">
        <v>2</v>
      </c>
      <c r="K208" s="148">
        <f>+SUM('[1]EXP TOTAL VINO PAIS'!B164:B175)/1000</f>
        <v>286.11900000000003</v>
      </c>
      <c r="L208" s="6">
        <f>+SUM(C204:C208)+SUM(B209:B215)</f>
        <v>279.28399999999999</v>
      </c>
      <c r="M208" s="6">
        <f t="shared" ref="M208" si="442">+SUM(D204:D208)+SUM(C209:C215)</f>
        <v>265.71000000000004</v>
      </c>
      <c r="N208" s="6">
        <f t="shared" ref="N208:P208" si="443">+SUM(E204:E208)+SUM(D209:D215)</f>
        <v>260.06300000000005</v>
      </c>
      <c r="O208" s="149">
        <f t="shared" si="443"/>
        <v>237.81899999999999</v>
      </c>
      <c r="P208" s="132">
        <f t="shared" si="443"/>
        <v>220.28099999999998</v>
      </c>
      <c r="Q208" s="163">
        <f t="shared" ref="Q208:Q209" si="444">+P208/O208-1</f>
        <v>-7.3745159133626892E-2</v>
      </c>
      <c r="R208" s="157">
        <f t="shared" ref="R208:R209" si="445">+POWER(P208/K208,0.2)-1</f>
        <v>-5.0956611159987397E-2</v>
      </c>
    </row>
    <row r="209" spans="1:18" x14ac:dyDescent="0.25">
      <c r="A209" s="131" t="s">
        <v>3</v>
      </c>
      <c r="B209" s="148">
        <f>+'[1]EXP TOTAL VINO PAIS'!B176/1000</f>
        <v>18</v>
      </c>
      <c r="C209" s="6">
        <f>+'[1]EXP TOTAL VINO PAIS'!B188/1000</f>
        <v>23.512</v>
      </c>
      <c r="D209" s="6">
        <f>+'[1]EXP TOTAL VINO PAIS'!B200/1000</f>
        <v>20.202000000000002</v>
      </c>
      <c r="E209" s="6">
        <f>+'[1]EXP TOTAL VINO PAIS'!B212/1000</f>
        <v>17.295999999999999</v>
      </c>
      <c r="F209" s="149">
        <f>+'[1]EXP TOTAL VINO PAIS'!B224/1000</f>
        <v>9.7720000000000002</v>
      </c>
      <c r="G209" s="132">
        <f>+'[1]EXP TOTAL VINO PAIS'!B236/1000</f>
        <v>23.013000000000002</v>
      </c>
      <c r="H209" s="133">
        <f t="shared" si="433"/>
        <v>1.3549938600081868</v>
      </c>
      <c r="I209" s="2"/>
      <c r="J209" s="131" t="s">
        <v>3</v>
      </c>
      <c r="K209" s="148">
        <f>+SUM('[1]EXP TOTAL VINO PAIS'!B165:B176)/1000</f>
        <v>277.88400000000001</v>
      </c>
      <c r="L209" s="6">
        <f>+SUM(C204:C209)+SUM(B210:B215)</f>
        <v>284.79600000000005</v>
      </c>
      <c r="M209" s="6">
        <f t="shared" ref="M209" si="446">+SUM(D204:D209)+SUM(C210:C215)</f>
        <v>262.39999999999998</v>
      </c>
      <c r="N209" s="6">
        <f t="shared" ref="N209:P209" si="447">+SUM(E204:E209)+SUM(D210:D215)</f>
        <v>257.15699999999998</v>
      </c>
      <c r="O209" s="149">
        <f t="shared" si="447"/>
        <v>230.29500000000002</v>
      </c>
      <c r="P209" s="132">
        <f t="shared" si="447"/>
        <v>233.52199999999999</v>
      </c>
      <c r="Q209" s="163">
        <f t="shared" si="444"/>
        <v>1.4012462276645099E-2</v>
      </c>
      <c r="R209" s="157">
        <f t="shared" si="445"/>
        <v>-3.4187433242384158E-2</v>
      </c>
    </row>
    <row r="210" spans="1:18" x14ac:dyDescent="0.25">
      <c r="A210" s="131" t="s">
        <v>4</v>
      </c>
      <c r="B210" s="148">
        <f>+'[1]EXP TOTAL VINO PAIS'!B177/1000</f>
        <v>19.89</v>
      </c>
      <c r="C210" s="6">
        <f>+'[1]EXP TOTAL VINO PAIS'!B189/1000</f>
        <v>23.283000000000001</v>
      </c>
      <c r="D210" s="6">
        <f>+'[1]EXP TOTAL VINO PAIS'!B201/1000</f>
        <v>23.623000000000001</v>
      </c>
      <c r="E210" s="6">
        <f>+'[1]EXP TOTAL VINO PAIS'!B213/1000</f>
        <v>23.146999999999998</v>
      </c>
      <c r="F210" s="149">
        <f>+'[1]EXP TOTAL VINO PAIS'!B225/1000</f>
        <v>21.385999999999999</v>
      </c>
      <c r="G210" s="132"/>
      <c r="H210" s="134"/>
      <c r="I210" s="2"/>
      <c r="J210" s="131" t="s">
        <v>4</v>
      </c>
      <c r="K210" s="148">
        <f>+SUM('[1]EXP TOTAL VINO PAIS'!B166:B177)/1000</f>
        <v>277.387</v>
      </c>
      <c r="L210" s="6">
        <f>+SUM(C204:C210)+SUM(B211:B215)</f>
        <v>288.18899999999996</v>
      </c>
      <c r="M210" s="6">
        <f t="shared" ref="M210" si="448">+SUM(D204:D210)+SUM(C211:C215)</f>
        <v>262.74</v>
      </c>
      <c r="N210" s="6">
        <f t="shared" ref="N210:O210" si="449">+SUM(E204:E210)+SUM(D211:D215)</f>
        <v>256.68099999999998</v>
      </c>
      <c r="O210" s="149">
        <f t="shared" si="449"/>
        <v>228.53400000000002</v>
      </c>
      <c r="P210" s="132"/>
      <c r="Q210" s="164"/>
      <c r="R210" s="158"/>
    </row>
    <row r="211" spans="1:18" x14ac:dyDescent="0.25">
      <c r="A211" s="131" t="s">
        <v>5</v>
      </c>
      <c r="B211" s="148">
        <f>+'[1]EXP TOTAL VINO PAIS'!B178/1000</f>
        <v>28.042999999999999</v>
      </c>
      <c r="C211" s="6">
        <f>+'[1]EXP TOTAL VINO PAIS'!B190/1000</f>
        <v>22.919</v>
      </c>
      <c r="D211" s="6">
        <f>+'[1]EXP TOTAL VINO PAIS'!B202/1000</f>
        <v>21.59</v>
      </c>
      <c r="E211" s="6">
        <f>+'[1]EXP TOTAL VINO PAIS'!B214/1000</f>
        <v>19.62</v>
      </c>
      <c r="F211" s="149">
        <f>+'[1]EXP TOTAL VINO PAIS'!B226/1000</f>
        <v>26.614000000000001</v>
      </c>
      <c r="G211" s="132"/>
      <c r="H211" s="134"/>
      <c r="I211" s="2"/>
      <c r="J211" s="131" t="s">
        <v>5</v>
      </c>
      <c r="K211" s="148">
        <f>+SUM('[1]EXP TOTAL VINO PAIS'!B167:B178)/1000</f>
        <v>288.3</v>
      </c>
      <c r="L211" s="6">
        <f>+SUM(C204:C211)+SUM(B212:B215)</f>
        <v>283.065</v>
      </c>
      <c r="M211" s="6">
        <f t="shared" ref="M211" si="450">+SUM(D204:D211)+SUM(C212:C215)</f>
        <v>261.411</v>
      </c>
      <c r="N211" s="6">
        <f t="shared" ref="N211:O211" si="451">+SUM(E204:E211)+SUM(D212:D215)</f>
        <v>254.71099999999998</v>
      </c>
      <c r="O211" s="149">
        <f t="shared" si="451"/>
        <v>235.52800000000002</v>
      </c>
      <c r="P211" s="132"/>
      <c r="Q211" s="164"/>
      <c r="R211" s="158"/>
    </row>
    <row r="212" spans="1:18" x14ac:dyDescent="0.25">
      <c r="A212" s="131" t="s">
        <v>6</v>
      </c>
      <c r="B212" s="148">
        <f>+'[1]EXP TOTAL VINO PAIS'!B179/1000</f>
        <v>25.997</v>
      </c>
      <c r="C212" s="6">
        <f>+'[1]EXP TOTAL VINO PAIS'!B191/1000</f>
        <v>21.062999999999999</v>
      </c>
      <c r="D212" s="6">
        <f>+'[1]EXP TOTAL VINO PAIS'!B203/1000</f>
        <v>21.977</v>
      </c>
      <c r="E212" s="6">
        <f>+'[1]EXP TOTAL VINO PAIS'!B215/1000</f>
        <v>19.68</v>
      </c>
      <c r="F212" s="149">
        <f>+'[1]EXP TOTAL VINO PAIS'!B227/1000</f>
        <v>16.329000000000001</v>
      </c>
      <c r="G212" s="132"/>
      <c r="H212" s="134"/>
      <c r="I212" s="2"/>
      <c r="J212" s="131" t="s">
        <v>6</v>
      </c>
      <c r="K212" s="148">
        <f>+SUM('[1]EXP TOTAL VINO PAIS'!B168:B179)/1000</f>
        <v>287.15199999999999</v>
      </c>
      <c r="L212" s="6">
        <f>+SUM(C204:C212)+SUM(B213:B215)</f>
        <v>278.13099999999997</v>
      </c>
      <c r="M212" s="6">
        <f t="shared" ref="M212" si="452">+SUM(D204:D212)+SUM(C213:C215)</f>
        <v>262.32499999999999</v>
      </c>
      <c r="N212" s="6">
        <f t="shared" ref="N212:O212" si="453">+SUM(E204:E212)+SUM(D213:D215)</f>
        <v>252.41400000000002</v>
      </c>
      <c r="O212" s="149">
        <f t="shared" si="453"/>
        <v>232.17700000000002</v>
      </c>
      <c r="P212" s="132"/>
      <c r="Q212" s="164"/>
      <c r="R212" s="158"/>
    </row>
    <row r="213" spans="1:18" x14ac:dyDescent="0.25">
      <c r="A213" s="131" t="s">
        <v>7</v>
      </c>
      <c r="B213" s="148">
        <f>+'[1]EXP TOTAL VINO PAIS'!B180/1000</f>
        <v>26.282</v>
      </c>
      <c r="C213" s="6">
        <f>+'[1]EXP TOTAL VINO PAIS'!B192/1000</f>
        <v>25.137</v>
      </c>
      <c r="D213" s="6">
        <f>+'[1]EXP TOTAL VINO PAIS'!B204/1000</f>
        <v>20.969000000000001</v>
      </c>
      <c r="E213" s="6">
        <f>+'[1]EXP TOTAL VINO PAIS'!B216/1000</f>
        <v>16.318999999999999</v>
      </c>
      <c r="F213" s="149">
        <f>+'[1]EXP TOTAL VINO PAIS'!B228/1000</f>
        <v>17.045999999999999</v>
      </c>
      <c r="G213" s="132"/>
      <c r="H213" s="134"/>
      <c r="I213" s="2"/>
      <c r="J213" s="131" t="s">
        <v>7</v>
      </c>
      <c r="K213" s="148">
        <f>+SUM('[1]EXP TOTAL VINO PAIS'!B169:B180)/1000</f>
        <v>287.63200000000001</v>
      </c>
      <c r="L213" s="6">
        <f>+SUM(C204:C213)+SUM(B214:B215)</f>
        <v>276.98599999999999</v>
      </c>
      <c r="M213" s="6">
        <f t="shared" ref="M213" si="454">+SUM(D204:D213)+SUM(C214:C215)</f>
        <v>258.15699999999998</v>
      </c>
      <c r="N213" s="6">
        <f t="shared" ref="N213:O213" si="455">+SUM(E204:E213)+SUM(D214:D215)</f>
        <v>247.76400000000001</v>
      </c>
      <c r="O213" s="149">
        <f t="shared" si="455"/>
        <v>232.90400000000002</v>
      </c>
      <c r="P213" s="132"/>
      <c r="Q213" s="164"/>
      <c r="R213" s="158"/>
    </row>
    <row r="214" spans="1:18" x14ac:dyDescent="0.25">
      <c r="A214" s="131" t="s">
        <v>8</v>
      </c>
      <c r="B214" s="148">
        <f>+'[1]EXP TOTAL VINO PAIS'!B181/1000</f>
        <v>25.707000000000001</v>
      </c>
      <c r="C214" s="6">
        <f>+'[1]EXP TOTAL VINO PAIS'!B193/1000</f>
        <v>21.114999999999998</v>
      </c>
      <c r="D214" s="6">
        <f>+'[1]EXP TOTAL VINO PAIS'!B205/1000</f>
        <v>26.138999999999999</v>
      </c>
      <c r="E214" s="6">
        <f>+'[1]EXP TOTAL VINO PAIS'!B217/1000</f>
        <v>19.835999999999999</v>
      </c>
      <c r="F214" s="149">
        <f>+'[1]EXP TOTAL VINO PAIS'!B229/1000</f>
        <v>19.238</v>
      </c>
      <c r="G214" s="132"/>
      <c r="H214" s="134"/>
      <c r="I214" s="2"/>
      <c r="J214" s="131" t="s">
        <v>8</v>
      </c>
      <c r="K214" s="148">
        <f>+SUM('[1]EXP TOTAL VINO PAIS'!B170:B181)/1000</f>
        <v>289.76</v>
      </c>
      <c r="L214" s="6">
        <f>+SUM(C204:C214)+SUM(B215)</f>
        <v>272.39400000000001</v>
      </c>
      <c r="M214" s="6">
        <f t="shared" ref="M214" si="456">+SUM(D204:D214)+SUM(C215)</f>
        <v>263.18099999999998</v>
      </c>
      <c r="N214" s="6">
        <f t="shared" ref="N214:O214" si="457">+SUM(E204:E214)+SUM(D215)</f>
        <v>241.46099999999998</v>
      </c>
      <c r="O214" s="149">
        <f t="shared" si="457"/>
        <v>232.30600000000001</v>
      </c>
      <c r="P214" s="132"/>
      <c r="Q214" s="164"/>
      <c r="R214" s="158"/>
    </row>
    <row r="215" spans="1:18" x14ac:dyDescent="0.25">
      <c r="A215" s="131" t="s">
        <v>9</v>
      </c>
      <c r="B215" s="148">
        <f>+'[1]EXP TOTAL VINO PAIS'!B182/1000</f>
        <v>27.239000000000001</v>
      </c>
      <c r="C215" s="6">
        <f>+'[1]EXP TOTAL VINO PAIS'!B194/1000</f>
        <v>24.684999999999999</v>
      </c>
      <c r="D215" s="6">
        <f>+'[1]EXP TOTAL VINO PAIS'!B206/1000</f>
        <v>21.859000000000002</v>
      </c>
      <c r="E215" s="6">
        <f>+'[1]EXP TOTAL VINO PAIS'!B218/1000</f>
        <v>24.725000000000001</v>
      </c>
      <c r="F215" s="149">
        <f>+'[1]EXP TOTAL VINO PAIS'!B230/1000</f>
        <v>17.616</v>
      </c>
      <c r="G215" s="132"/>
      <c r="H215" s="134"/>
      <c r="I215" s="2"/>
      <c r="J215" s="131" t="s">
        <v>9</v>
      </c>
      <c r="K215" s="148">
        <f>+SUM('[1]EXP TOTAL VINO PAIS'!B171:B182)/1000</f>
        <v>292.31200000000001</v>
      </c>
      <c r="L215" s="6">
        <f>+SUM(C204:C215)</f>
        <v>269.83999999999997</v>
      </c>
      <c r="M215" s="6">
        <f t="shared" ref="M215" si="458">+SUM(D204:D215)</f>
        <v>260.35500000000002</v>
      </c>
      <c r="N215" s="6">
        <f t="shared" ref="N215:O215" si="459">+SUM(E204:E215)</f>
        <v>244.32699999999997</v>
      </c>
      <c r="O215" s="149">
        <f t="shared" si="459"/>
        <v>225.197</v>
      </c>
      <c r="P215" s="132"/>
      <c r="Q215" s="164"/>
      <c r="R215" s="158"/>
    </row>
    <row r="216" spans="1:18" ht="25.5" x14ac:dyDescent="0.25">
      <c r="A216" s="135" t="s">
        <v>13</v>
      </c>
      <c r="B216" s="150">
        <f>SUM(B204:B215)</f>
        <v>292.31200000000001</v>
      </c>
      <c r="C216" s="125">
        <f t="shared" ref="C216:F216" si="460">SUM(C204:C215)</f>
        <v>269.83999999999997</v>
      </c>
      <c r="D216" s="125">
        <f t="shared" si="460"/>
        <v>260.35500000000002</v>
      </c>
      <c r="E216" s="125">
        <f t="shared" si="460"/>
        <v>244.32699999999997</v>
      </c>
      <c r="F216" s="151">
        <f t="shared" si="460"/>
        <v>225.197</v>
      </c>
      <c r="G216" s="136"/>
      <c r="H216" s="137"/>
      <c r="I216" s="3"/>
      <c r="J216" s="135" t="s">
        <v>14</v>
      </c>
      <c r="K216" s="150">
        <f t="shared" ref="K216" si="461">+AVERAGE(K204:K215)</f>
        <v>288.50166666666672</v>
      </c>
      <c r="L216" s="125">
        <f>+AVERAGE(L204:L215)</f>
        <v>282.13066666666668</v>
      </c>
      <c r="M216" s="125">
        <f t="shared" ref="M216:P216" si="462">+AVERAGE(M204:M215)</f>
        <v>263.06733333333335</v>
      </c>
      <c r="N216" s="125">
        <f t="shared" si="462"/>
        <v>253.63441666666665</v>
      </c>
      <c r="O216" s="151">
        <f t="shared" si="462"/>
        <v>234.98575000000002</v>
      </c>
      <c r="P216" s="136">
        <f t="shared" si="462"/>
        <v>224.04666666666665</v>
      </c>
      <c r="Q216" s="166">
        <f t="shared" ref="Q216" si="463">+P216/O216-1</f>
        <v>-4.6552113621074365E-2</v>
      </c>
      <c r="R216" s="159">
        <f t="shared" ref="R216" si="464">+POWER(P216/K216,0.2)-1</f>
        <v>-4.9311956187220063E-2</v>
      </c>
    </row>
    <row r="217" spans="1:18" ht="25.5" x14ac:dyDescent="0.25">
      <c r="A217" s="138" t="s">
        <v>15</v>
      </c>
      <c r="B217" s="152">
        <f>+B216/B$396</f>
        <v>0.35786324137576425</v>
      </c>
      <c r="C217" s="126">
        <f t="shared" ref="C217:F217" si="465">+C216/C$396</f>
        <v>0.33481982216729572</v>
      </c>
      <c r="D217" s="126">
        <f t="shared" si="465"/>
        <v>0.31586513964040475</v>
      </c>
      <c r="E217" s="126">
        <f t="shared" si="465"/>
        <v>0.30690722452373709</v>
      </c>
      <c r="F217" s="153">
        <f t="shared" si="465"/>
        <v>0.28864601171005816</v>
      </c>
      <c r="G217" s="140"/>
      <c r="H217" s="141"/>
      <c r="I217" s="3"/>
      <c r="J217" s="138" t="s">
        <v>15</v>
      </c>
      <c r="K217" s="152">
        <f>+K216/K$396</f>
        <v>0.39161841973928041</v>
      </c>
      <c r="L217" s="126">
        <f t="shared" ref="L217:P217" si="466">+L216/L$396</f>
        <v>0.34806921847872707</v>
      </c>
      <c r="M217" s="126">
        <f t="shared" si="466"/>
        <v>0.32473830333513248</v>
      </c>
      <c r="N217" s="126">
        <f t="shared" si="466"/>
        <v>0.31044154603227897</v>
      </c>
      <c r="O217" s="153">
        <f t="shared" si="466"/>
        <v>0.298907712265436</v>
      </c>
      <c r="P217" s="139">
        <f t="shared" si="466"/>
        <v>0.2835464269623485</v>
      </c>
      <c r="Q217" s="165"/>
      <c r="R217" s="160"/>
    </row>
    <row r="218" spans="1:18" ht="26.25" thickBot="1" x14ac:dyDescent="0.3">
      <c r="A218" s="142" t="s">
        <v>12</v>
      </c>
      <c r="B218" s="154"/>
      <c r="C218" s="127">
        <f>+C216/B216-1</f>
        <v>-7.6876761816141781E-2</v>
      </c>
      <c r="D218" s="127">
        <f t="shared" ref="D218:F218" si="467">+D216/C216-1</f>
        <v>-3.5150459531574141E-2</v>
      </c>
      <c r="E218" s="127">
        <f t="shared" si="467"/>
        <v>-6.1562097904784063E-2</v>
      </c>
      <c r="F218" s="155">
        <f t="shared" si="467"/>
        <v>-7.829670891878493E-2</v>
      </c>
      <c r="G218" s="143"/>
      <c r="H218" s="145"/>
      <c r="I218" s="2"/>
      <c r="J218" s="142" t="s">
        <v>12</v>
      </c>
      <c r="K218" s="154"/>
      <c r="L218" s="127">
        <f>+L216/K216-1</f>
        <v>-2.2083061334134513E-2</v>
      </c>
      <c r="M218" s="127">
        <f t="shared" ref="M218:P218" si="468">+M216/L216-1</f>
        <v>-6.7569164169793638E-2</v>
      </c>
      <c r="N218" s="127">
        <f t="shared" si="468"/>
        <v>-3.5857423067858551E-2</v>
      </c>
      <c r="O218" s="155">
        <f t="shared" si="468"/>
        <v>-7.3525773480399681E-2</v>
      </c>
      <c r="P218" s="144">
        <f t="shared" si="468"/>
        <v>-4.6552113621074365E-2</v>
      </c>
      <c r="Q218" s="143"/>
      <c r="R218" s="161"/>
    </row>
    <row r="219" spans="1:18" ht="15.75" thickBo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spans="1:18" ht="15.75" thickBot="1" x14ac:dyDescent="0.3">
      <c r="A220" s="276" t="s">
        <v>122</v>
      </c>
      <c r="B220" s="277"/>
      <c r="C220" s="277"/>
      <c r="D220" s="277"/>
      <c r="E220" s="277"/>
      <c r="F220" s="277"/>
      <c r="G220" s="277"/>
      <c r="H220" s="278"/>
      <c r="I220" s="2"/>
      <c r="J220" s="276" t="s">
        <v>123</v>
      </c>
      <c r="K220" s="277"/>
      <c r="L220" s="277"/>
      <c r="M220" s="277"/>
      <c r="N220" s="277"/>
      <c r="O220" s="277"/>
      <c r="P220" s="277"/>
      <c r="Q220" s="277"/>
      <c r="R220" s="278"/>
    </row>
    <row r="221" spans="1:18" ht="38.25" x14ac:dyDescent="0.25">
      <c r="A221" s="128"/>
      <c r="B221" s="146">
        <v>2016</v>
      </c>
      <c r="C221" s="124">
        <f>+B221+1</f>
        <v>2017</v>
      </c>
      <c r="D221" s="124">
        <f t="shared" ref="D221:G221" si="469">+C221+1</f>
        <v>2018</v>
      </c>
      <c r="E221" s="124">
        <f t="shared" si="469"/>
        <v>2019</v>
      </c>
      <c r="F221" s="147">
        <f t="shared" si="469"/>
        <v>2020</v>
      </c>
      <c r="G221" s="129">
        <f t="shared" si="469"/>
        <v>2021</v>
      </c>
      <c r="H221" s="130" t="s">
        <v>16</v>
      </c>
      <c r="I221" s="2"/>
      <c r="J221" s="128"/>
      <c r="K221" s="146">
        <v>2016</v>
      </c>
      <c r="L221" s="124">
        <f>+K221+1</f>
        <v>2017</v>
      </c>
      <c r="M221" s="124">
        <f t="shared" ref="M221:P221" si="470">+L221+1</f>
        <v>2018</v>
      </c>
      <c r="N221" s="124">
        <f t="shared" si="470"/>
        <v>2019</v>
      </c>
      <c r="O221" s="147">
        <f t="shared" si="470"/>
        <v>2020</v>
      </c>
      <c r="P221" s="129">
        <f t="shared" si="470"/>
        <v>2021</v>
      </c>
      <c r="Q221" s="162" t="s">
        <v>16</v>
      </c>
      <c r="R221" s="156" t="s">
        <v>21</v>
      </c>
    </row>
    <row r="222" spans="1:18" x14ac:dyDescent="0.25">
      <c r="A222" s="131" t="s">
        <v>10</v>
      </c>
      <c r="B222" s="148">
        <f>+'[1]EXP TOTAL VINO PAIS'!C171/1000</f>
        <v>5.8490000000000002</v>
      </c>
      <c r="C222" s="6">
        <f>+'[1]EXP TOTAL VINO PAIS'!C183/1000</f>
        <v>7.4080000000000004</v>
      </c>
      <c r="D222" s="6">
        <f>+'[1]EXP TOTAL VINO PAIS'!C195/1000</f>
        <v>7.234</v>
      </c>
      <c r="E222" s="6">
        <f>+'[1]EXP TOTAL VINO PAIS'!C207/1000</f>
        <v>9.1940000000000008</v>
      </c>
      <c r="F222" s="149">
        <f>+'[1]EXP TOTAL VINO PAIS'!C219/1000</f>
        <v>9.8350000000000009</v>
      </c>
      <c r="G222" s="132">
        <f>+'[1]EXP TOTAL VINO PAIS'!C231/1000</f>
        <v>8.5909999999999993</v>
      </c>
      <c r="H222" s="133">
        <f>+G222/F222-1</f>
        <v>-0.12648703609557721</v>
      </c>
      <c r="I222" s="2"/>
      <c r="J222" s="131" t="s">
        <v>10</v>
      </c>
      <c r="K222" s="148">
        <f>+SUM('[1]EXP TOTAL VINO PAIS'!C160:C171)/1000</f>
        <v>85.552000000000007</v>
      </c>
      <c r="L222" s="6">
        <f>+SUM(C222)+SUM(B223:B233)</f>
        <v>91.125999999999991</v>
      </c>
      <c r="M222" s="6">
        <f t="shared" ref="M222" si="471">+SUM(D222)+SUM(C223:C233)</f>
        <v>100.062</v>
      </c>
      <c r="N222" s="6">
        <f t="shared" ref="N222:P222" si="472">+SUM(E222)+SUM(D223:D233)</f>
        <v>108.786</v>
      </c>
      <c r="O222" s="149">
        <f t="shared" si="472"/>
        <v>114.94299999999998</v>
      </c>
      <c r="P222" s="132">
        <f t="shared" si="472"/>
        <v>124.02399999999999</v>
      </c>
      <c r="Q222" s="163">
        <f>+P222/O222-1</f>
        <v>7.9004376082058014E-2</v>
      </c>
      <c r="R222" s="157">
        <f>+POWER(P222/K222,0.2)-1</f>
        <v>7.709773705507561E-2</v>
      </c>
    </row>
    <row r="223" spans="1:18" x14ac:dyDescent="0.25">
      <c r="A223" s="131" t="s">
        <v>11</v>
      </c>
      <c r="B223" s="148">
        <f>+'[1]EXP TOTAL VINO PAIS'!C172/1000</f>
        <v>7.3760000000000003</v>
      </c>
      <c r="C223" s="6">
        <f>+'[1]EXP TOTAL VINO PAIS'!C184/1000</f>
        <v>6.7119999999999997</v>
      </c>
      <c r="D223" s="6">
        <f>+'[1]EXP TOTAL VINO PAIS'!C196/1000</f>
        <v>6.6920000000000002</v>
      </c>
      <c r="E223" s="6">
        <f>+'[1]EXP TOTAL VINO PAIS'!C208/1000</f>
        <v>9.1229999999999993</v>
      </c>
      <c r="F223" s="149">
        <f>+'[1]EXP TOTAL VINO PAIS'!C220/1000</f>
        <v>8.3230000000000004</v>
      </c>
      <c r="G223" s="132">
        <f>+'[1]EXP TOTAL VINO PAIS'!C232/1000</f>
        <v>9.6549999999999994</v>
      </c>
      <c r="H223" s="133">
        <f t="shared" ref="H223:H227" si="473">+G223/F223-1</f>
        <v>0.1600384476751171</v>
      </c>
      <c r="I223" s="2"/>
      <c r="J223" s="131" t="s">
        <v>11</v>
      </c>
      <c r="K223" s="148">
        <f>+SUM('[1]EXP TOTAL VINO PAIS'!C161:C172)/1000</f>
        <v>87.15</v>
      </c>
      <c r="L223" s="6">
        <f>+SUM(C222:C223)+SUM(B224:B233)</f>
        <v>90.461999999999989</v>
      </c>
      <c r="M223" s="6">
        <f t="shared" ref="M223" si="474">+SUM(D222:D223)+SUM(C224:C233)</f>
        <v>100.04200000000002</v>
      </c>
      <c r="N223" s="6">
        <f t="shared" ref="N223:P223" si="475">+SUM(E222:E223)+SUM(D224:D233)</f>
        <v>111.21699999999998</v>
      </c>
      <c r="O223" s="149">
        <f t="shared" si="475"/>
        <v>114.143</v>
      </c>
      <c r="P223" s="132">
        <f t="shared" si="475"/>
        <v>125.35599999999999</v>
      </c>
      <c r="Q223" s="163">
        <f t="shared" ref="Q223:Q225" si="476">+P223/O223-1</f>
        <v>9.8236422732887574E-2</v>
      </c>
      <c r="R223" s="157">
        <f t="shared" ref="R223:R225" si="477">+POWER(P223/K223,0.2)-1</f>
        <v>7.5413655623612019E-2</v>
      </c>
    </row>
    <row r="224" spans="1:18" x14ac:dyDescent="0.25">
      <c r="A224" s="131" t="s">
        <v>0</v>
      </c>
      <c r="B224" s="148">
        <f>+'[1]EXP TOTAL VINO PAIS'!C173/1000</f>
        <v>7.9729999999999999</v>
      </c>
      <c r="C224" s="6">
        <f>+'[1]EXP TOTAL VINO PAIS'!C185/1000</f>
        <v>7.5170000000000003</v>
      </c>
      <c r="D224" s="6">
        <f>+'[1]EXP TOTAL VINO PAIS'!C197/1000</f>
        <v>9.2550000000000008</v>
      </c>
      <c r="E224" s="6">
        <f>+'[1]EXP TOTAL VINO PAIS'!C209/1000</f>
        <v>10.531000000000001</v>
      </c>
      <c r="F224" s="149">
        <f>+'[1]EXP TOTAL VINO PAIS'!C221/1000</f>
        <v>9.3670000000000009</v>
      </c>
      <c r="G224" s="132">
        <f>+'[1]EXP TOTAL VINO PAIS'!C233/1000</f>
        <v>11.199</v>
      </c>
      <c r="H224" s="133">
        <f t="shared" si="473"/>
        <v>0.19558022846162038</v>
      </c>
      <c r="I224" s="2"/>
      <c r="J224" s="131" t="s">
        <v>0</v>
      </c>
      <c r="K224" s="148">
        <f>+SUM('[1]EXP TOTAL VINO PAIS'!C162:C173)/1000</f>
        <v>89.263000000000005</v>
      </c>
      <c r="L224" s="6">
        <f>+SUM(C222:C224)+SUM(B225:B233)</f>
        <v>90.006</v>
      </c>
      <c r="M224" s="6">
        <f t="shared" ref="M224" si="478">+SUM(D222:D224)+SUM(C225:C233)</f>
        <v>101.77999999999999</v>
      </c>
      <c r="N224" s="6">
        <f t="shared" ref="N224:P224" si="479">+SUM(E222:E224)+SUM(D225:D233)</f>
        <v>112.49299999999999</v>
      </c>
      <c r="O224" s="149">
        <f t="shared" si="479"/>
        <v>112.979</v>
      </c>
      <c r="P224" s="132">
        <f t="shared" si="479"/>
        <v>127.18799999999999</v>
      </c>
      <c r="Q224" s="163">
        <f t="shared" si="476"/>
        <v>0.12576673541100547</v>
      </c>
      <c r="R224" s="157">
        <f t="shared" si="477"/>
        <v>7.3383541622632498E-2</v>
      </c>
    </row>
    <row r="225" spans="1:18" x14ac:dyDescent="0.25">
      <c r="A225" s="131" t="s">
        <v>1</v>
      </c>
      <c r="B225" s="148">
        <f>+'[1]EXP TOTAL VINO PAIS'!C174/1000</f>
        <v>6.7110000000000003</v>
      </c>
      <c r="C225" s="6">
        <f>+'[1]EXP TOTAL VINO PAIS'!C186/1000</f>
        <v>8.7620000000000005</v>
      </c>
      <c r="D225" s="6">
        <f>+'[1]EXP TOTAL VINO PAIS'!C198/1000</f>
        <v>9.4009999999999998</v>
      </c>
      <c r="E225" s="6">
        <f>+'[1]EXP TOTAL VINO PAIS'!C210/1000</f>
        <v>9.3339999999999996</v>
      </c>
      <c r="F225" s="149">
        <f>+'[1]EXP TOTAL VINO PAIS'!C222/1000</f>
        <v>8.2050000000000001</v>
      </c>
      <c r="G225" s="132">
        <f>+'[1]EXP TOTAL VINO PAIS'!C234/1000</f>
        <v>10.717000000000001</v>
      </c>
      <c r="H225" s="133">
        <f t="shared" si="473"/>
        <v>0.3061547836684948</v>
      </c>
      <c r="I225" s="2"/>
      <c r="J225" s="131" t="s">
        <v>1</v>
      </c>
      <c r="K225" s="148">
        <f>+SUM('[1]EXP TOTAL VINO PAIS'!C163:C174)/1000</f>
        <v>86.903000000000006</v>
      </c>
      <c r="L225" s="6">
        <f>+SUM(C222:C225)+SUM(B226:B233)</f>
        <v>92.057000000000002</v>
      </c>
      <c r="M225" s="6">
        <f t="shared" ref="M225" si="480">+SUM(D222:D225)+SUM(C226:C233)</f>
        <v>102.41900000000001</v>
      </c>
      <c r="N225" s="6">
        <f t="shared" ref="N225:P225" si="481">+SUM(E222:E225)+SUM(D226:D233)</f>
        <v>112.426</v>
      </c>
      <c r="O225" s="149">
        <f t="shared" si="481"/>
        <v>111.85000000000001</v>
      </c>
      <c r="P225" s="132">
        <f t="shared" si="481"/>
        <v>129.69999999999999</v>
      </c>
      <c r="Q225" s="163">
        <f t="shared" si="476"/>
        <v>0.15958873491282954</v>
      </c>
      <c r="R225" s="157">
        <f t="shared" si="477"/>
        <v>8.3380567444952369E-2</v>
      </c>
    </row>
    <row r="226" spans="1:18" x14ac:dyDescent="0.25">
      <c r="A226" s="131" t="s">
        <v>2</v>
      </c>
      <c r="B226" s="148">
        <f>+'[1]EXP TOTAL VINO PAIS'!C175/1000</f>
        <v>7.0339999999999998</v>
      </c>
      <c r="C226" s="6">
        <f>+'[1]EXP TOTAL VINO PAIS'!C187/1000</f>
        <v>8.07</v>
      </c>
      <c r="D226" s="6">
        <f>+'[1]EXP TOTAL VINO PAIS'!C199/1000</f>
        <v>8.0660000000000007</v>
      </c>
      <c r="E226" s="6">
        <f>+'[1]EXP TOTAL VINO PAIS'!C211/1000</f>
        <v>10.489000000000001</v>
      </c>
      <c r="F226" s="149">
        <f>+'[1]EXP TOTAL VINO PAIS'!C223/1000</f>
        <v>12.215</v>
      </c>
      <c r="G226" s="132">
        <f>+'[1]EXP TOTAL VINO PAIS'!C235/1000</f>
        <v>11.436999999999999</v>
      </c>
      <c r="H226" s="133">
        <f t="shared" si="473"/>
        <v>-6.3692181743757681E-2</v>
      </c>
      <c r="I226" s="2"/>
      <c r="J226" s="131" t="s">
        <v>2</v>
      </c>
      <c r="K226" s="148">
        <f>+SUM('[1]EXP TOTAL VINO PAIS'!C164:C175)/1000</f>
        <v>87.31</v>
      </c>
      <c r="L226" s="6">
        <f>+SUM(C222:C226)+SUM(B227:B233)</f>
        <v>93.093000000000004</v>
      </c>
      <c r="M226" s="6">
        <f t="shared" ref="M226" si="482">+SUM(D222:D226)+SUM(C227:C233)</f>
        <v>102.41499999999999</v>
      </c>
      <c r="N226" s="6">
        <f t="shared" ref="N226:P226" si="483">+SUM(E222:E226)+SUM(D227:D233)</f>
        <v>114.849</v>
      </c>
      <c r="O226" s="149">
        <f t="shared" si="483"/>
        <v>113.57600000000001</v>
      </c>
      <c r="P226" s="132">
        <f t="shared" si="483"/>
        <v>128.922</v>
      </c>
      <c r="Q226" s="163">
        <f t="shared" ref="Q226:Q227" si="484">+P226/O226-1</f>
        <v>0.13511657392406828</v>
      </c>
      <c r="R226" s="157">
        <f t="shared" ref="R226:R227" si="485">+POWER(P226/K226,0.2)-1</f>
        <v>8.1066996665232871E-2</v>
      </c>
    </row>
    <row r="227" spans="1:18" x14ac:dyDescent="0.25">
      <c r="A227" s="131" t="s">
        <v>3</v>
      </c>
      <c r="B227" s="148">
        <f>+'[1]EXP TOTAL VINO PAIS'!C176/1000</f>
        <v>6.0439999999999996</v>
      </c>
      <c r="C227" s="6">
        <f>+'[1]EXP TOTAL VINO PAIS'!C188/1000</f>
        <v>9.9060000000000006</v>
      </c>
      <c r="D227" s="6">
        <f>+'[1]EXP TOTAL VINO PAIS'!C200/1000</f>
        <v>6.8650000000000002</v>
      </c>
      <c r="E227" s="6">
        <f>+'[1]EXP TOTAL VINO PAIS'!C212/1000</f>
        <v>7.2850000000000001</v>
      </c>
      <c r="F227" s="149">
        <f>+'[1]EXP TOTAL VINO PAIS'!C224/1000</f>
        <v>10.894</v>
      </c>
      <c r="G227" s="132">
        <f>+'[1]EXP TOTAL VINO PAIS'!C236/1000</f>
        <v>8.0289999999999999</v>
      </c>
      <c r="H227" s="133">
        <f t="shared" si="473"/>
        <v>-0.26298880117495871</v>
      </c>
      <c r="I227" s="2"/>
      <c r="J227" s="131" t="s">
        <v>3</v>
      </c>
      <c r="K227" s="148">
        <f>+SUM('[1]EXP TOTAL VINO PAIS'!C165:C176)/1000</f>
        <v>86.031000000000006</v>
      </c>
      <c r="L227" s="6">
        <f>+SUM(C222:C227)+SUM(B228:B233)</f>
        <v>96.954999999999998</v>
      </c>
      <c r="M227" s="6">
        <f t="shared" ref="M227" si="486">+SUM(D222:D227)+SUM(C228:C233)</f>
        <v>99.374000000000009</v>
      </c>
      <c r="N227" s="6">
        <f t="shared" ref="N227:P227" si="487">+SUM(E222:E227)+SUM(D228:D233)</f>
        <v>115.26900000000001</v>
      </c>
      <c r="O227" s="149">
        <f t="shared" si="487"/>
        <v>117.185</v>
      </c>
      <c r="P227" s="132">
        <f t="shared" si="487"/>
        <v>126.057</v>
      </c>
      <c r="Q227" s="163">
        <f t="shared" si="484"/>
        <v>7.5709348466100668E-2</v>
      </c>
      <c r="R227" s="157">
        <f t="shared" si="485"/>
        <v>7.939996398702287E-2</v>
      </c>
    </row>
    <row r="228" spans="1:18" x14ac:dyDescent="0.25">
      <c r="A228" s="131" t="s">
        <v>4</v>
      </c>
      <c r="B228" s="148">
        <f>+'[1]EXP TOTAL VINO PAIS'!C177/1000</f>
        <v>7.6260000000000003</v>
      </c>
      <c r="C228" s="6">
        <f>+'[1]EXP TOTAL VINO PAIS'!C189/1000</f>
        <v>8.2769999999999992</v>
      </c>
      <c r="D228" s="6">
        <f>+'[1]EXP TOTAL VINO PAIS'!C201/1000</f>
        <v>9.4819999999999993</v>
      </c>
      <c r="E228" s="6">
        <f>+'[1]EXP TOTAL VINO PAIS'!C213/1000</f>
        <v>7.923</v>
      </c>
      <c r="F228" s="149">
        <f>+'[1]EXP TOTAL VINO PAIS'!C225/1000</f>
        <v>10.254</v>
      </c>
      <c r="G228" s="132"/>
      <c r="H228" s="134"/>
      <c r="I228" s="2"/>
      <c r="J228" s="131" t="s">
        <v>4</v>
      </c>
      <c r="K228" s="148">
        <f>+SUM('[1]EXP TOTAL VINO PAIS'!C166:C177)/1000</f>
        <v>86.46</v>
      </c>
      <c r="L228" s="6">
        <f>+SUM(C222:C228)+SUM(B229:B233)</f>
        <v>97.605999999999995</v>
      </c>
      <c r="M228" s="6">
        <f t="shared" ref="M228" si="488">+SUM(D222:D228)+SUM(C229:C233)</f>
        <v>100.57900000000001</v>
      </c>
      <c r="N228" s="6">
        <f t="shared" ref="N228:O228" si="489">+SUM(E222:E228)+SUM(D229:D233)</f>
        <v>113.71000000000001</v>
      </c>
      <c r="O228" s="149">
        <f t="shared" si="489"/>
        <v>119.51600000000002</v>
      </c>
      <c r="P228" s="132"/>
      <c r="Q228" s="164"/>
      <c r="R228" s="158"/>
    </row>
    <row r="229" spans="1:18" x14ac:dyDescent="0.25">
      <c r="A229" s="131" t="s">
        <v>5</v>
      </c>
      <c r="B229" s="148">
        <f>+'[1]EXP TOTAL VINO PAIS'!C178/1000</f>
        <v>8.7919999999999998</v>
      </c>
      <c r="C229" s="6">
        <f>+'[1]EXP TOTAL VINO PAIS'!C190/1000</f>
        <v>8.5079999999999991</v>
      </c>
      <c r="D229" s="6">
        <f>+'[1]EXP TOTAL VINO PAIS'!C202/1000</f>
        <v>8.5589999999999993</v>
      </c>
      <c r="E229" s="6">
        <f>+'[1]EXP TOTAL VINO PAIS'!C214/1000</f>
        <v>8.9410000000000007</v>
      </c>
      <c r="F229" s="149">
        <f>+'[1]EXP TOTAL VINO PAIS'!C226/1000</f>
        <v>11.954000000000001</v>
      </c>
      <c r="G229" s="132"/>
      <c r="H229" s="134"/>
      <c r="I229" s="2"/>
      <c r="J229" s="131" t="s">
        <v>5</v>
      </c>
      <c r="K229" s="148">
        <f>+SUM('[1]EXP TOTAL VINO PAIS'!C167:C178)/1000</f>
        <v>88.611999999999995</v>
      </c>
      <c r="L229" s="6">
        <f>+SUM(C222:C229)+SUM(B230:B233)</f>
        <v>97.322000000000003</v>
      </c>
      <c r="M229" s="6">
        <f t="shared" ref="M229" si="490">+SUM(D222:D229)+SUM(C230:C233)</f>
        <v>100.63000000000001</v>
      </c>
      <c r="N229" s="6">
        <f t="shared" ref="N229:O229" si="491">+SUM(E222:E229)+SUM(D230:D233)</f>
        <v>114.09200000000001</v>
      </c>
      <c r="O229" s="149">
        <f t="shared" si="491"/>
        <v>122.529</v>
      </c>
      <c r="P229" s="132"/>
      <c r="Q229" s="164"/>
      <c r="R229" s="158"/>
    </row>
    <row r="230" spans="1:18" x14ac:dyDescent="0.25">
      <c r="A230" s="131" t="s">
        <v>6</v>
      </c>
      <c r="B230" s="148">
        <f>+'[1]EXP TOTAL VINO PAIS'!C179/1000</f>
        <v>9.15</v>
      </c>
      <c r="C230" s="6">
        <f>+'[1]EXP TOTAL VINO PAIS'!C191/1000</f>
        <v>9.8010000000000002</v>
      </c>
      <c r="D230" s="6">
        <f>+'[1]EXP TOTAL VINO PAIS'!C203/1000</f>
        <v>9.8109999999999999</v>
      </c>
      <c r="E230" s="6">
        <f>+'[1]EXP TOTAL VINO PAIS'!C215/1000</f>
        <v>10.201000000000001</v>
      </c>
      <c r="F230" s="149">
        <f>+'[1]EXP TOTAL VINO PAIS'!C227/1000</f>
        <v>11.173999999999999</v>
      </c>
      <c r="G230" s="132"/>
      <c r="H230" s="134"/>
      <c r="I230" s="2"/>
      <c r="J230" s="131" t="s">
        <v>6</v>
      </c>
      <c r="K230" s="148">
        <f>+SUM('[1]EXP TOTAL VINO PAIS'!C168:C179)/1000</f>
        <v>90.289000000000001</v>
      </c>
      <c r="L230" s="6">
        <f>+SUM(C222:C230)+SUM(B231:B233)</f>
        <v>97.972999999999999</v>
      </c>
      <c r="M230" s="6">
        <f t="shared" ref="M230" si="492">+SUM(D222:D230)+SUM(C231:C233)</f>
        <v>100.64000000000001</v>
      </c>
      <c r="N230" s="6">
        <f t="shared" ref="N230:O230" si="493">+SUM(E222:E230)+SUM(D231:D233)</f>
        <v>114.48200000000001</v>
      </c>
      <c r="O230" s="149">
        <f t="shared" si="493"/>
        <v>123.50200000000001</v>
      </c>
      <c r="P230" s="132"/>
      <c r="Q230" s="164"/>
      <c r="R230" s="158"/>
    </row>
    <row r="231" spans="1:18" x14ac:dyDescent="0.25">
      <c r="A231" s="131" t="s">
        <v>7</v>
      </c>
      <c r="B231" s="148">
        <f>+'[1]EXP TOTAL VINO PAIS'!C180/1000</f>
        <v>8.57</v>
      </c>
      <c r="C231" s="6">
        <f>+'[1]EXP TOTAL VINO PAIS'!C192/1000</f>
        <v>9.3170000000000002</v>
      </c>
      <c r="D231" s="6">
        <f>+'[1]EXP TOTAL VINO PAIS'!C204/1000</f>
        <v>9.798</v>
      </c>
      <c r="E231" s="6">
        <f>+'[1]EXP TOTAL VINO PAIS'!C216/1000</f>
        <v>11.881</v>
      </c>
      <c r="F231" s="149">
        <f>+'[1]EXP TOTAL VINO PAIS'!C228/1000</f>
        <v>11.475</v>
      </c>
      <c r="G231" s="132"/>
      <c r="H231" s="134"/>
      <c r="I231" s="2"/>
      <c r="J231" s="131" t="s">
        <v>7</v>
      </c>
      <c r="K231" s="148">
        <f>+SUM('[1]EXP TOTAL VINO PAIS'!C169:C180)/1000</f>
        <v>89.486000000000004</v>
      </c>
      <c r="L231" s="6">
        <f>+SUM(C222:C231)+SUM(B232:B233)</f>
        <v>98.72</v>
      </c>
      <c r="M231" s="6">
        <f t="shared" ref="M231" si="494">+SUM(D222:D231)+SUM(C232:C233)</f>
        <v>101.12100000000001</v>
      </c>
      <c r="N231" s="6">
        <f t="shared" ref="N231:O231" si="495">+SUM(E222:E231)+SUM(D232:D233)</f>
        <v>116.56500000000001</v>
      </c>
      <c r="O231" s="149">
        <f t="shared" si="495"/>
        <v>123.096</v>
      </c>
      <c r="P231" s="132"/>
      <c r="Q231" s="164"/>
      <c r="R231" s="158"/>
    </row>
    <row r="232" spans="1:18" x14ac:dyDescent="0.25">
      <c r="A232" s="131" t="s">
        <v>8</v>
      </c>
      <c r="B232" s="148">
        <f>+'[1]EXP TOTAL VINO PAIS'!C181/1000</f>
        <v>7.7590000000000003</v>
      </c>
      <c r="C232" s="6">
        <f>+'[1]EXP TOTAL VINO PAIS'!C193/1000</f>
        <v>8.0449999999999999</v>
      </c>
      <c r="D232" s="6">
        <f>+'[1]EXP TOTAL VINO PAIS'!C205/1000</f>
        <v>9.6370000000000005</v>
      </c>
      <c r="E232" s="6">
        <f>+'[1]EXP TOTAL VINO PAIS'!C217/1000</f>
        <v>8.2759999999999998</v>
      </c>
      <c r="F232" s="149">
        <f>+'[1]EXP TOTAL VINO PAIS'!C229/1000</f>
        <v>11.986000000000001</v>
      </c>
      <c r="G232" s="132"/>
      <c r="H232" s="134"/>
      <c r="I232" s="2"/>
      <c r="J232" s="131" t="s">
        <v>8</v>
      </c>
      <c r="K232" s="148">
        <f>+SUM('[1]EXP TOTAL VINO PAIS'!C170:C181)/1000</f>
        <v>90.522999999999996</v>
      </c>
      <c r="L232" s="6">
        <f>+SUM(C222:C232)+SUM(B233)</f>
        <v>99.006</v>
      </c>
      <c r="M232" s="6">
        <f t="shared" ref="M232" si="496">+SUM(D222:D232)+SUM(C233)</f>
        <v>102.71300000000001</v>
      </c>
      <c r="N232" s="6">
        <f t="shared" ref="N232:O232" si="497">+SUM(E222:E232)+SUM(D233)</f>
        <v>115.20400000000001</v>
      </c>
      <c r="O232" s="149">
        <f t="shared" si="497"/>
        <v>126.806</v>
      </c>
      <c r="P232" s="132"/>
      <c r="Q232" s="164"/>
      <c r="R232" s="158"/>
    </row>
    <row r="233" spans="1:18" x14ac:dyDescent="0.25">
      <c r="A233" s="131" t="s">
        <v>9</v>
      </c>
      <c r="B233" s="148">
        <f>+'[1]EXP TOTAL VINO PAIS'!C182/1000</f>
        <v>6.6829999999999998</v>
      </c>
      <c r="C233" s="6">
        <f>+'[1]EXP TOTAL VINO PAIS'!C194/1000</f>
        <v>7.9130000000000003</v>
      </c>
      <c r="D233" s="6">
        <f>+'[1]EXP TOTAL VINO PAIS'!C206/1000</f>
        <v>12.026</v>
      </c>
      <c r="E233" s="6">
        <f>+'[1]EXP TOTAL VINO PAIS'!C218/1000</f>
        <v>11.124000000000001</v>
      </c>
      <c r="F233" s="149">
        <f>+'[1]EXP TOTAL VINO PAIS'!C230/1000</f>
        <v>9.5860000000000003</v>
      </c>
      <c r="G233" s="132"/>
      <c r="H233" s="134"/>
      <c r="I233" s="2"/>
      <c r="J233" s="131" t="s">
        <v>9</v>
      </c>
      <c r="K233" s="148">
        <f>+SUM('[1]EXP TOTAL VINO PAIS'!C171:C182)/1000</f>
        <v>89.566999999999993</v>
      </c>
      <c r="L233" s="6">
        <f>+SUM(C222:C233)</f>
        <v>100.23599999999999</v>
      </c>
      <c r="M233" s="6">
        <f t="shared" ref="M233" si="498">+SUM(D222:D233)</f>
        <v>106.82600000000001</v>
      </c>
      <c r="N233" s="6">
        <f t="shared" ref="N233:O233" si="499">+SUM(E222:E233)</f>
        <v>114.30200000000001</v>
      </c>
      <c r="O233" s="149">
        <f t="shared" si="499"/>
        <v>125.268</v>
      </c>
      <c r="P233" s="132"/>
      <c r="Q233" s="164"/>
      <c r="R233" s="158"/>
    </row>
    <row r="234" spans="1:18" ht="25.5" x14ac:dyDescent="0.25">
      <c r="A234" s="135" t="s">
        <v>13</v>
      </c>
      <c r="B234" s="150">
        <f>SUM(B222:B233)</f>
        <v>89.567000000000007</v>
      </c>
      <c r="C234" s="125">
        <f>SUM(C222:C233)</f>
        <v>100.23599999999999</v>
      </c>
      <c r="D234" s="125">
        <f>SUM(D222:D233)</f>
        <v>106.82600000000001</v>
      </c>
      <c r="E234" s="125">
        <f>SUM(E222:E233)</f>
        <v>114.30200000000001</v>
      </c>
      <c r="F234" s="151">
        <f>SUM(F222:F233)</f>
        <v>125.268</v>
      </c>
      <c r="G234" s="136"/>
      <c r="H234" s="137"/>
      <c r="I234" s="3"/>
      <c r="J234" s="135" t="s">
        <v>14</v>
      </c>
      <c r="K234" s="150">
        <f t="shared" ref="K234:P234" si="500">+AVERAGE(K222:K233)</f>
        <v>88.095500000000001</v>
      </c>
      <c r="L234" s="125">
        <f t="shared" si="500"/>
        <v>95.380166666666653</v>
      </c>
      <c r="M234" s="125">
        <f t="shared" si="500"/>
        <v>101.55008333333335</v>
      </c>
      <c r="N234" s="125">
        <f t="shared" si="500"/>
        <v>113.61624999999998</v>
      </c>
      <c r="O234" s="151">
        <f t="shared" si="500"/>
        <v>118.78275000000001</v>
      </c>
      <c r="P234" s="136">
        <f t="shared" si="500"/>
        <v>126.8745</v>
      </c>
      <c r="Q234" s="166">
        <f t="shared" ref="Q234" si="501">+P234/O234-1</f>
        <v>6.8122265227905432E-2</v>
      </c>
      <c r="R234" s="159">
        <f t="shared" ref="R234" si="502">+POWER(P234/K234,0.2)-1</f>
        <v>7.568255084715636E-2</v>
      </c>
    </row>
    <row r="235" spans="1:18" ht="25.5" x14ac:dyDescent="0.25">
      <c r="A235" s="138" t="s">
        <v>15</v>
      </c>
      <c r="B235" s="152">
        <f>+B234/B$396</f>
        <v>0.10965248412758655</v>
      </c>
      <c r="C235" s="126">
        <f t="shared" ref="C235:F235" si="503">+C234/C$396</f>
        <v>0.12437370180388768</v>
      </c>
      <c r="D235" s="126">
        <f t="shared" si="503"/>
        <v>0.1296023099507437</v>
      </c>
      <c r="E235" s="126">
        <f t="shared" si="503"/>
        <v>0.14357852213432082</v>
      </c>
      <c r="F235" s="153">
        <f t="shared" si="503"/>
        <v>0.16056212380669177</v>
      </c>
      <c r="G235" s="140"/>
      <c r="H235" s="141"/>
      <c r="I235" s="3"/>
      <c r="J235" s="138" t="s">
        <v>15</v>
      </c>
      <c r="K235" s="152">
        <f>+K234/K$396</f>
        <v>0.11958274243178875</v>
      </c>
      <c r="L235" s="126">
        <f t="shared" ref="L235:P235" si="504">+L234/L$396</f>
        <v>0.1176720718179191</v>
      </c>
      <c r="M235" s="126">
        <f t="shared" si="504"/>
        <v>0.12535650606007581</v>
      </c>
      <c r="N235" s="126">
        <f t="shared" si="504"/>
        <v>0.13906316330383625</v>
      </c>
      <c r="O235" s="153">
        <f t="shared" si="504"/>
        <v>0.1510946091799065</v>
      </c>
      <c r="P235" s="139">
        <f t="shared" si="504"/>
        <v>0.16056838373389987</v>
      </c>
      <c r="Q235" s="165"/>
      <c r="R235" s="160"/>
    </row>
    <row r="236" spans="1:18" ht="26.25" thickBot="1" x14ac:dyDescent="0.3">
      <c r="A236" s="142" t="s">
        <v>12</v>
      </c>
      <c r="B236" s="154"/>
      <c r="C236" s="127">
        <f>+C234/B234-1</f>
        <v>0.11911753212678766</v>
      </c>
      <c r="D236" s="127">
        <f t="shared" ref="D236:F236" si="505">+D234/C234-1</f>
        <v>6.5744842172473117E-2</v>
      </c>
      <c r="E236" s="127">
        <f t="shared" si="505"/>
        <v>6.9982962949094674E-2</v>
      </c>
      <c r="F236" s="155">
        <f t="shared" si="505"/>
        <v>9.5938828716907842E-2</v>
      </c>
      <c r="G236" s="143"/>
      <c r="H236" s="145"/>
      <c r="I236" s="2"/>
      <c r="J236" s="142" t="s">
        <v>12</v>
      </c>
      <c r="K236" s="154"/>
      <c r="L236" s="127">
        <f>+L234/K234-1</f>
        <v>8.2690564973995961E-2</v>
      </c>
      <c r="M236" s="127">
        <f t="shared" ref="M236:P236" si="506">+M234/L234-1</f>
        <v>6.4687627232076883E-2</v>
      </c>
      <c r="N236" s="127">
        <f t="shared" si="506"/>
        <v>0.11881985982286203</v>
      </c>
      <c r="O236" s="155">
        <f t="shared" si="506"/>
        <v>4.547324876503156E-2</v>
      </c>
      <c r="P236" s="144">
        <f t="shared" si="506"/>
        <v>6.8122265227905432E-2</v>
      </c>
      <c r="Q236" s="143"/>
      <c r="R236" s="161"/>
    </row>
    <row r="237" spans="1:18" ht="15.75" thickBo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spans="1:18" ht="15.75" thickBot="1" x14ac:dyDescent="0.3">
      <c r="A238" s="276" t="s">
        <v>124</v>
      </c>
      <c r="B238" s="277"/>
      <c r="C238" s="277"/>
      <c r="D238" s="277"/>
      <c r="E238" s="277"/>
      <c r="F238" s="277"/>
      <c r="G238" s="277"/>
      <c r="H238" s="278"/>
      <c r="I238" s="2"/>
      <c r="J238" s="276" t="s">
        <v>125</v>
      </c>
      <c r="K238" s="277"/>
      <c r="L238" s="277"/>
      <c r="M238" s="277"/>
      <c r="N238" s="277"/>
      <c r="O238" s="277"/>
      <c r="P238" s="277"/>
      <c r="Q238" s="277"/>
      <c r="R238" s="278"/>
    </row>
    <row r="239" spans="1:18" ht="38.25" x14ac:dyDescent="0.25">
      <c r="A239" s="128"/>
      <c r="B239" s="146">
        <v>2016</v>
      </c>
      <c r="C239" s="124">
        <f>+B239+1</f>
        <v>2017</v>
      </c>
      <c r="D239" s="124">
        <f t="shared" ref="D239:G239" si="507">+C239+1</f>
        <v>2018</v>
      </c>
      <c r="E239" s="124">
        <f t="shared" si="507"/>
        <v>2019</v>
      </c>
      <c r="F239" s="147">
        <f t="shared" si="507"/>
        <v>2020</v>
      </c>
      <c r="G239" s="129">
        <f t="shared" si="507"/>
        <v>2021</v>
      </c>
      <c r="H239" s="130" t="s">
        <v>16</v>
      </c>
      <c r="I239" s="2"/>
      <c r="J239" s="128"/>
      <c r="K239" s="146">
        <v>2016</v>
      </c>
      <c r="L239" s="124">
        <f>+K239+1</f>
        <v>2017</v>
      </c>
      <c r="M239" s="124">
        <f t="shared" ref="M239:P239" si="508">+L239+1</f>
        <v>2018</v>
      </c>
      <c r="N239" s="124">
        <f t="shared" si="508"/>
        <v>2019</v>
      </c>
      <c r="O239" s="147">
        <f t="shared" si="508"/>
        <v>2020</v>
      </c>
      <c r="P239" s="129">
        <f t="shared" si="508"/>
        <v>2021</v>
      </c>
      <c r="Q239" s="162" t="s">
        <v>16</v>
      </c>
      <c r="R239" s="156" t="s">
        <v>21</v>
      </c>
    </row>
    <row r="240" spans="1:18" x14ac:dyDescent="0.25">
      <c r="A240" s="131" t="s">
        <v>10</v>
      </c>
      <c r="B240" s="148">
        <f>+'[1]EXP TOTAL VINO PAIS'!D171/1000</f>
        <v>4.7389999999999999</v>
      </c>
      <c r="C240" s="6">
        <f>+'[1]EXP TOTAL VINO PAIS'!D183/1000</f>
        <v>4.8310000000000004</v>
      </c>
      <c r="D240" s="6">
        <f>+'[1]EXP TOTAL VINO PAIS'!D195/1000</f>
        <v>3.8140000000000001</v>
      </c>
      <c r="E240" s="6">
        <f>+'[1]EXP TOTAL VINO PAIS'!D207/1000</f>
        <v>4.7649999999999997</v>
      </c>
      <c r="F240" s="149">
        <f>+'[1]EXP TOTAL VINO PAIS'!D219/1000</f>
        <v>3.907</v>
      </c>
      <c r="G240" s="132">
        <f>+'[1]EXP TOTAL VINO PAIS'!D231/1000</f>
        <v>6.8689999999999998</v>
      </c>
      <c r="H240" s="133">
        <f>+G240/F240-1</f>
        <v>0.75812643972357296</v>
      </c>
      <c r="I240" s="2"/>
      <c r="J240" s="131" t="s">
        <v>10</v>
      </c>
      <c r="K240" s="148">
        <f>+SUM('[1]EXP TOTAL VINO PAIS'!D160:D171)/1000</f>
        <v>72.927000000000007</v>
      </c>
      <c r="L240" s="6">
        <f>+SUM(C240)+SUM(B241:B251)</f>
        <v>67.072000000000017</v>
      </c>
      <c r="M240" s="6">
        <f t="shared" ref="M240" si="509">+SUM(D240)+SUM(C241:C251)</f>
        <v>67.374000000000009</v>
      </c>
      <c r="N240" s="6">
        <f t="shared" ref="N240:P240" si="510">+SUM(E240)+SUM(D241:D251)</f>
        <v>67.957999999999998</v>
      </c>
      <c r="O240" s="149">
        <f t="shared" si="510"/>
        <v>67.415000000000006</v>
      </c>
      <c r="P240" s="132">
        <f t="shared" si="510"/>
        <v>68.432000000000002</v>
      </c>
      <c r="Q240" s="163">
        <f>+P240/O240-1</f>
        <v>1.5085663428020313E-2</v>
      </c>
      <c r="R240" s="157">
        <f>+POWER(P240/K240,0.2)-1</f>
        <v>-1.264307409779275E-2</v>
      </c>
    </row>
    <row r="241" spans="1:18" x14ac:dyDescent="0.25">
      <c r="A241" s="131" t="s">
        <v>11</v>
      </c>
      <c r="B241" s="148">
        <f>+'[1]EXP TOTAL VINO PAIS'!D172/1000</f>
        <v>4.9450000000000003</v>
      </c>
      <c r="C241" s="6">
        <f>+'[1]EXP TOTAL VINO PAIS'!D184/1000</f>
        <v>4.7409999999999997</v>
      </c>
      <c r="D241" s="6">
        <f>+'[1]EXP TOTAL VINO PAIS'!D196/1000</f>
        <v>4.09</v>
      </c>
      <c r="E241" s="6">
        <f>+'[1]EXP TOTAL VINO PAIS'!D208/1000</f>
        <v>4.8259999999999996</v>
      </c>
      <c r="F241" s="149">
        <f>+'[1]EXP TOTAL VINO PAIS'!D220/1000</f>
        <v>5.774</v>
      </c>
      <c r="G241" s="132">
        <f>+'[1]EXP TOTAL VINO PAIS'!D232/1000</f>
        <v>4.7320000000000002</v>
      </c>
      <c r="H241" s="133">
        <f t="shared" ref="H241:H245" si="511">+G241/F241-1</f>
        <v>-0.18046414963630064</v>
      </c>
      <c r="I241" s="2"/>
      <c r="J241" s="131" t="s">
        <v>11</v>
      </c>
      <c r="K241" s="148">
        <f>+SUM('[1]EXP TOTAL VINO PAIS'!D161:D172)/1000</f>
        <v>72.569999999999993</v>
      </c>
      <c r="L241" s="6">
        <f>+SUM(C240:C241)+SUM(B242:B251)</f>
        <v>66.868000000000009</v>
      </c>
      <c r="M241" s="6">
        <f t="shared" ref="M241" si="512">+SUM(D240:D241)+SUM(C242:C251)</f>
        <v>66.722999999999999</v>
      </c>
      <c r="N241" s="6">
        <f t="shared" ref="N241:P241" si="513">+SUM(E240:E241)+SUM(D242:D251)</f>
        <v>68.694000000000003</v>
      </c>
      <c r="O241" s="149">
        <f t="shared" si="513"/>
        <v>68.363</v>
      </c>
      <c r="P241" s="132">
        <f t="shared" si="513"/>
        <v>67.39</v>
      </c>
      <c r="Q241" s="163">
        <f t="shared" ref="Q241:Q243" si="514">+P241/O241-1</f>
        <v>-1.4232845252548865E-2</v>
      </c>
      <c r="R241" s="157">
        <f t="shared" ref="R241:R243" si="515">+POWER(P241/K241,0.2)-1</f>
        <v>-1.4701851586509718E-2</v>
      </c>
    </row>
    <row r="242" spans="1:18" x14ac:dyDescent="0.25">
      <c r="A242" s="131" t="s">
        <v>0</v>
      </c>
      <c r="B242" s="148">
        <f>+'[1]EXP TOTAL VINO PAIS'!D173/1000</f>
        <v>5.6970000000000001</v>
      </c>
      <c r="C242" s="6">
        <f>+'[1]EXP TOTAL VINO PAIS'!D185/1000</f>
        <v>5.66</v>
      </c>
      <c r="D242" s="6">
        <f>+'[1]EXP TOTAL VINO PAIS'!D197/1000</f>
        <v>4.6360000000000001</v>
      </c>
      <c r="E242" s="6">
        <f>+'[1]EXP TOTAL VINO PAIS'!D209/1000</f>
        <v>6.45</v>
      </c>
      <c r="F242" s="149">
        <f>+'[1]EXP TOTAL VINO PAIS'!D221/1000</f>
        <v>6.3220000000000001</v>
      </c>
      <c r="G242" s="132">
        <f>+'[1]EXP TOTAL VINO PAIS'!D233/1000</f>
        <v>5.1230000000000002</v>
      </c>
      <c r="H242" s="133">
        <f t="shared" si="511"/>
        <v>-0.18965517241379304</v>
      </c>
      <c r="I242" s="2"/>
      <c r="J242" s="131" t="s">
        <v>0</v>
      </c>
      <c r="K242" s="148">
        <f>+SUM('[1]EXP TOTAL VINO PAIS'!D162:D173)/1000</f>
        <v>71.929000000000002</v>
      </c>
      <c r="L242" s="6">
        <f>+SUM(C240:C242)+SUM(B243:B251)</f>
        <v>66.831000000000003</v>
      </c>
      <c r="M242" s="6">
        <f t="shared" ref="M242" si="516">+SUM(D240:D242)+SUM(C243:C251)</f>
        <v>65.698999999999998</v>
      </c>
      <c r="N242" s="6">
        <f t="shared" ref="N242:P242" si="517">+SUM(E240:E242)+SUM(D243:D251)</f>
        <v>70.50800000000001</v>
      </c>
      <c r="O242" s="149">
        <f t="shared" si="517"/>
        <v>68.234999999999999</v>
      </c>
      <c r="P242" s="132">
        <f t="shared" si="517"/>
        <v>66.191000000000003</v>
      </c>
      <c r="Q242" s="163">
        <f t="shared" si="514"/>
        <v>-2.9955301531472078E-2</v>
      </c>
      <c r="R242" s="157">
        <f t="shared" si="515"/>
        <v>-1.6489538174230711E-2</v>
      </c>
    </row>
    <row r="243" spans="1:18" x14ac:dyDescent="0.25">
      <c r="A243" s="131" t="s">
        <v>1</v>
      </c>
      <c r="B243" s="148">
        <f>+'[1]EXP TOTAL VINO PAIS'!D174/1000</f>
        <v>6.1760000000000002</v>
      </c>
      <c r="C243" s="6">
        <f>+'[1]EXP TOTAL VINO PAIS'!D186/1000</f>
        <v>5.1829999999999998</v>
      </c>
      <c r="D243" s="6">
        <f>+'[1]EXP TOTAL VINO PAIS'!D198/1000</f>
        <v>5.0490000000000004</v>
      </c>
      <c r="E243" s="6">
        <f>+'[1]EXP TOTAL VINO PAIS'!D210/1000</f>
        <v>6.0129999999999999</v>
      </c>
      <c r="F243" s="149">
        <f>+'[1]EXP TOTAL VINO PAIS'!D222/1000</f>
        <v>6.1970000000000001</v>
      </c>
      <c r="G243" s="132">
        <f>+'[1]EXP TOTAL VINO PAIS'!D234/1000</f>
        <v>6.6260000000000003</v>
      </c>
      <c r="H243" s="133">
        <f t="shared" si="511"/>
        <v>6.9227045344521621E-2</v>
      </c>
      <c r="I243" s="2"/>
      <c r="J243" s="131" t="s">
        <v>1</v>
      </c>
      <c r="K243" s="148">
        <f>+SUM('[1]EXP TOTAL VINO PAIS'!D163:D174)/1000</f>
        <v>72.158000000000001</v>
      </c>
      <c r="L243" s="6">
        <f>+SUM(C240:C243)+SUM(B244:B251)</f>
        <v>65.837999999999994</v>
      </c>
      <c r="M243" s="6">
        <f t="shared" ref="M243" si="518">+SUM(D240:D243)+SUM(C244:C251)</f>
        <v>65.564999999999998</v>
      </c>
      <c r="N243" s="6">
        <f t="shared" ref="N243:P243" si="519">+SUM(E240:E243)+SUM(D244:D251)</f>
        <v>71.472000000000008</v>
      </c>
      <c r="O243" s="149">
        <f t="shared" si="519"/>
        <v>68.418999999999997</v>
      </c>
      <c r="P243" s="132">
        <f t="shared" si="519"/>
        <v>66.62</v>
      </c>
      <c r="Q243" s="163">
        <f t="shared" si="514"/>
        <v>-2.6293865739049016E-2</v>
      </c>
      <c r="R243" s="157">
        <f t="shared" si="515"/>
        <v>-1.5843810425536731E-2</v>
      </c>
    </row>
    <row r="244" spans="1:18" x14ac:dyDescent="0.25">
      <c r="A244" s="131" t="s">
        <v>2</v>
      </c>
      <c r="B244" s="148">
        <f>+'[1]EXP TOTAL VINO PAIS'!D175/1000</f>
        <v>6.3739999999999997</v>
      </c>
      <c r="C244" s="6">
        <f>+'[1]EXP TOTAL VINO PAIS'!D187/1000</f>
        <v>5.5860000000000003</v>
      </c>
      <c r="D244" s="6">
        <f>+'[1]EXP TOTAL VINO PAIS'!D199/1000</f>
        <v>5.5339999999999998</v>
      </c>
      <c r="E244" s="6">
        <f>+'[1]EXP TOTAL VINO PAIS'!D211/1000</f>
        <v>6.0190000000000001</v>
      </c>
      <c r="F244" s="149">
        <f>+'[1]EXP TOTAL VINO PAIS'!D223/1000</f>
        <v>7.069</v>
      </c>
      <c r="G244" s="132">
        <f>+'[1]EXP TOTAL VINO PAIS'!D235/1000</f>
        <v>6.1070000000000002</v>
      </c>
      <c r="H244" s="133">
        <f t="shared" si="511"/>
        <v>-0.13608714103833641</v>
      </c>
      <c r="I244" s="2"/>
      <c r="J244" s="131" t="s">
        <v>2</v>
      </c>
      <c r="K244" s="148">
        <f>+SUM('[1]EXP TOTAL VINO PAIS'!D164:D175)/1000</f>
        <v>72.307000000000002</v>
      </c>
      <c r="L244" s="6">
        <f>+SUM(C240:C244)+SUM(B245:B251)</f>
        <v>65.050000000000011</v>
      </c>
      <c r="M244" s="6">
        <f t="shared" ref="M244" si="520">+SUM(D240:D244)+SUM(C245:C251)</f>
        <v>65.512999999999991</v>
      </c>
      <c r="N244" s="6">
        <f t="shared" ref="N244:P244" si="521">+SUM(E240:E244)+SUM(D245:D251)</f>
        <v>71.956999999999994</v>
      </c>
      <c r="O244" s="149">
        <f t="shared" si="521"/>
        <v>69.468999999999994</v>
      </c>
      <c r="P244" s="132">
        <f t="shared" si="521"/>
        <v>65.658000000000001</v>
      </c>
      <c r="Q244" s="163">
        <f t="shared" ref="Q244:Q245" si="522">+P244/O244-1</f>
        <v>-5.4859001856943257E-2</v>
      </c>
      <c r="R244" s="157">
        <f t="shared" ref="R244:R245" si="523">+POWER(P244/K244,0.2)-1</f>
        <v>-1.9107392930081346E-2</v>
      </c>
    </row>
    <row r="245" spans="1:18" x14ac:dyDescent="0.25">
      <c r="A245" s="131" t="s">
        <v>3</v>
      </c>
      <c r="B245" s="148">
        <f>+'[1]EXP TOTAL VINO PAIS'!D176/1000</f>
        <v>5.1289999999999996</v>
      </c>
      <c r="C245" s="6">
        <f>+'[1]EXP TOTAL VINO PAIS'!D188/1000</f>
        <v>5.1870000000000003</v>
      </c>
      <c r="D245" s="6">
        <f>+'[1]EXP TOTAL VINO PAIS'!D200/1000</f>
        <v>5.5570000000000004</v>
      </c>
      <c r="E245" s="6">
        <f>+'[1]EXP TOTAL VINO PAIS'!D212/1000</f>
        <v>4.5279999999999996</v>
      </c>
      <c r="F245" s="149">
        <f>+'[1]EXP TOTAL VINO PAIS'!D224/1000</f>
        <v>3.9329999999999998</v>
      </c>
      <c r="G245" s="132">
        <f>+'[1]EXP TOTAL VINO PAIS'!D236/1000</f>
        <v>4.88</v>
      </c>
      <c r="H245" s="133">
        <f t="shared" si="511"/>
        <v>0.24078311721332324</v>
      </c>
      <c r="I245" s="2"/>
      <c r="J245" s="131" t="s">
        <v>3</v>
      </c>
      <c r="K245" s="148">
        <f>+SUM('[1]EXP TOTAL VINO PAIS'!D165:D176)/1000</f>
        <v>70.304000000000002</v>
      </c>
      <c r="L245" s="6">
        <f>+SUM(C240:C245)+SUM(B246:B251)</f>
        <v>65.108000000000004</v>
      </c>
      <c r="M245" s="6">
        <f t="shared" ref="M245" si="524">+SUM(D240:D245)+SUM(C246:C251)</f>
        <v>65.88300000000001</v>
      </c>
      <c r="N245" s="6">
        <f t="shared" ref="N245:P245" si="525">+SUM(E240:E245)+SUM(D246:D251)</f>
        <v>70.927999999999997</v>
      </c>
      <c r="O245" s="149">
        <f t="shared" si="525"/>
        <v>68.873999999999995</v>
      </c>
      <c r="P245" s="132">
        <f t="shared" si="525"/>
        <v>66.605000000000004</v>
      </c>
      <c r="Q245" s="163">
        <f t="shared" si="522"/>
        <v>-3.2944216975926977E-2</v>
      </c>
      <c r="R245" s="157">
        <f t="shared" si="523"/>
        <v>-1.0751593248314428E-2</v>
      </c>
    </row>
    <row r="246" spans="1:18" x14ac:dyDescent="0.25">
      <c r="A246" s="131" t="s">
        <v>4</v>
      </c>
      <c r="B246" s="148">
        <f>+'[1]EXP TOTAL VINO PAIS'!D177/1000</f>
        <v>4.5990000000000002</v>
      </c>
      <c r="C246" s="6">
        <f>+'[1]EXP TOTAL VINO PAIS'!D189/1000</f>
        <v>6.3479999999999999</v>
      </c>
      <c r="D246" s="6">
        <f>+'[1]EXP TOTAL VINO PAIS'!D201/1000</f>
        <v>6.556</v>
      </c>
      <c r="E246" s="6">
        <f>+'[1]EXP TOTAL VINO PAIS'!D213/1000</f>
        <v>5.7549999999999999</v>
      </c>
      <c r="F246" s="149">
        <f>+'[1]EXP TOTAL VINO PAIS'!D225/1000</f>
        <v>5.27</v>
      </c>
      <c r="G246" s="132"/>
      <c r="H246" s="134"/>
      <c r="I246" s="2"/>
      <c r="J246" s="131" t="s">
        <v>4</v>
      </c>
      <c r="K246" s="148">
        <f>+SUM('[1]EXP TOTAL VINO PAIS'!D166:D177)/1000</f>
        <v>69.132000000000005</v>
      </c>
      <c r="L246" s="6">
        <f>+SUM(C240:C246)+SUM(B247:B251)</f>
        <v>66.856999999999999</v>
      </c>
      <c r="M246" s="6">
        <f t="shared" ref="M246" si="526">+SUM(D240:D246)+SUM(C247:C251)</f>
        <v>66.091000000000008</v>
      </c>
      <c r="N246" s="6">
        <f t="shared" ref="N246:O246" si="527">+SUM(E240:E246)+SUM(D247:D251)</f>
        <v>70.12700000000001</v>
      </c>
      <c r="O246" s="149">
        <f t="shared" si="527"/>
        <v>68.388999999999996</v>
      </c>
      <c r="P246" s="132"/>
      <c r="Q246" s="164"/>
      <c r="R246" s="158"/>
    </row>
    <row r="247" spans="1:18" x14ac:dyDescent="0.25">
      <c r="A247" s="131" t="s">
        <v>5</v>
      </c>
      <c r="B247" s="148">
        <f>+'[1]EXP TOTAL VINO PAIS'!D178/1000</f>
        <v>6.98</v>
      </c>
      <c r="C247" s="6">
        <f>+'[1]EXP TOTAL VINO PAIS'!D190/1000</f>
        <v>6.3920000000000003</v>
      </c>
      <c r="D247" s="6">
        <f>+'[1]EXP TOTAL VINO PAIS'!D202/1000</f>
        <v>7.4560000000000004</v>
      </c>
      <c r="E247" s="6">
        <f>+'[1]EXP TOTAL VINO PAIS'!D214/1000</f>
        <v>6.8410000000000002</v>
      </c>
      <c r="F247" s="149">
        <f>+'[1]EXP TOTAL VINO PAIS'!D226/1000</f>
        <v>7.1319999999999997</v>
      </c>
      <c r="G247" s="132"/>
      <c r="H247" s="134"/>
      <c r="I247" s="2"/>
      <c r="J247" s="131" t="s">
        <v>5</v>
      </c>
      <c r="K247" s="148">
        <f>+SUM('[1]EXP TOTAL VINO PAIS'!D167:D178)/1000</f>
        <v>69.537999999999997</v>
      </c>
      <c r="L247" s="6">
        <f>+SUM(C240:C247)+SUM(B248:B251)</f>
        <v>66.269000000000005</v>
      </c>
      <c r="M247" s="6">
        <f t="shared" ref="M247" si="528">+SUM(D240:D247)+SUM(C248:C251)</f>
        <v>67.155000000000001</v>
      </c>
      <c r="N247" s="6">
        <f t="shared" ref="N247:O247" si="529">+SUM(E240:E247)+SUM(D248:D251)</f>
        <v>69.512</v>
      </c>
      <c r="O247" s="149">
        <f t="shared" si="529"/>
        <v>68.679999999999993</v>
      </c>
      <c r="P247" s="132"/>
      <c r="Q247" s="164"/>
      <c r="R247" s="158"/>
    </row>
    <row r="248" spans="1:18" x14ac:dyDescent="0.25">
      <c r="A248" s="131" t="s">
        <v>6</v>
      </c>
      <c r="B248" s="148">
        <f>+'[1]EXP TOTAL VINO PAIS'!D179/1000</f>
        <v>6.024</v>
      </c>
      <c r="C248" s="6">
        <f>+'[1]EXP TOTAL VINO PAIS'!D191/1000</f>
        <v>4.891</v>
      </c>
      <c r="D248" s="6">
        <f>+'[1]EXP TOTAL VINO PAIS'!D203/1000</f>
        <v>5.3380000000000001</v>
      </c>
      <c r="E248" s="6">
        <f>+'[1]EXP TOTAL VINO PAIS'!D215/1000</f>
        <v>5.8380000000000001</v>
      </c>
      <c r="F248" s="149">
        <f>+'[1]EXP TOTAL VINO PAIS'!D227/1000</f>
        <v>5.2880000000000003</v>
      </c>
      <c r="G248" s="132"/>
      <c r="H248" s="134"/>
      <c r="I248" s="2"/>
      <c r="J248" s="131" t="s">
        <v>6</v>
      </c>
      <c r="K248" s="148">
        <f>+SUM('[1]EXP TOTAL VINO PAIS'!D168:D179)/1000</f>
        <v>67.198999999999998</v>
      </c>
      <c r="L248" s="6">
        <f>+SUM(C240:C248)+SUM(B249:B251)</f>
        <v>65.135999999999996</v>
      </c>
      <c r="M248" s="6">
        <f t="shared" ref="M248" si="530">+SUM(D240:D248)+SUM(C249:C251)</f>
        <v>67.602000000000004</v>
      </c>
      <c r="N248" s="6">
        <f t="shared" ref="N248:O248" si="531">+SUM(E240:E248)+SUM(D249:D251)</f>
        <v>70.012</v>
      </c>
      <c r="O248" s="149">
        <f t="shared" si="531"/>
        <v>68.13</v>
      </c>
      <c r="P248" s="132"/>
      <c r="Q248" s="164"/>
      <c r="R248" s="158"/>
    </row>
    <row r="249" spans="1:18" x14ac:dyDescent="0.25">
      <c r="A249" s="131" t="s">
        <v>7</v>
      </c>
      <c r="B249" s="148">
        <f>+'[1]EXP TOTAL VINO PAIS'!D180/1000</f>
        <v>7.23</v>
      </c>
      <c r="C249" s="6">
        <f>+'[1]EXP TOTAL VINO PAIS'!D192/1000</f>
        <v>8.298</v>
      </c>
      <c r="D249" s="6">
        <f>+'[1]EXP TOTAL VINO PAIS'!D204/1000</f>
        <v>7.7190000000000003</v>
      </c>
      <c r="E249" s="6">
        <f>+'[1]EXP TOTAL VINO PAIS'!D216/1000</f>
        <v>6.3529999999999998</v>
      </c>
      <c r="F249" s="149">
        <f>+'[1]EXP TOTAL VINO PAIS'!D228/1000</f>
        <v>5.1459999999999999</v>
      </c>
      <c r="G249" s="132"/>
      <c r="H249" s="134"/>
      <c r="I249" s="2"/>
      <c r="J249" s="131" t="s">
        <v>7</v>
      </c>
      <c r="K249" s="148">
        <f>+SUM('[1]EXP TOTAL VINO PAIS'!D169:D180)/1000</f>
        <v>67.177000000000007</v>
      </c>
      <c r="L249" s="6">
        <f>+SUM(C240:C249)+SUM(B250:B251)</f>
        <v>66.204000000000008</v>
      </c>
      <c r="M249" s="6">
        <f t="shared" ref="M249" si="532">+SUM(D240:D249)+SUM(C250:C251)</f>
        <v>67.022999999999996</v>
      </c>
      <c r="N249" s="6">
        <f t="shared" ref="N249:O249" si="533">+SUM(E240:E249)+SUM(D250:D251)</f>
        <v>68.646000000000001</v>
      </c>
      <c r="O249" s="149">
        <f t="shared" si="533"/>
        <v>66.923000000000002</v>
      </c>
      <c r="P249" s="132"/>
      <c r="Q249" s="164"/>
      <c r="R249" s="158"/>
    </row>
    <row r="250" spans="1:18" x14ac:dyDescent="0.25">
      <c r="A250" s="131" t="s">
        <v>8</v>
      </c>
      <c r="B250" s="148">
        <f>+'[1]EXP TOTAL VINO PAIS'!D181/1000</f>
        <v>4.4240000000000004</v>
      </c>
      <c r="C250" s="6">
        <f>+'[1]EXP TOTAL VINO PAIS'!D193/1000</f>
        <v>5.1539999999999999</v>
      </c>
      <c r="D250" s="6">
        <f>+'[1]EXP TOTAL VINO PAIS'!D205/1000</f>
        <v>4.3680000000000003</v>
      </c>
      <c r="E250" s="6">
        <f>+'[1]EXP TOTAL VINO PAIS'!D217/1000</f>
        <v>5.0069999999999997</v>
      </c>
      <c r="F250" s="149">
        <f>+'[1]EXP TOTAL VINO PAIS'!D229/1000</f>
        <v>5.1589999999999998</v>
      </c>
      <c r="G250" s="132"/>
      <c r="H250" s="134"/>
      <c r="I250" s="2"/>
      <c r="J250" s="131" t="s">
        <v>8</v>
      </c>
      <c r="K250" s="148">
        <f>+SUM('[1]EXP TOTAL VINO PAIS'!D170:D181)/1000</f>
        <v>66.372</v>
      </c>
      <c r="L250" s="6">
        <f>+SUM(C240:C250)+SUM(B251)</f>
        <v>66.933999999999997</v>
      </c>
      <c r="M250" s="6">
        <f t="shared" ref="M250" si="534">+SUM(D240:D250)+SUM(C251)</f>
        <v>66.237000000000009</v>
      </c>
      <c r="N250" s="6">
        <f t="shared" ref="N250:O250" si="535">+SUM(E240:E250)+SUM(D251)</f>
        <v>69.284999999999997</v>
      </c>
      <c r="O250" s="149">
        <f t="shared" si="535"/>
        <v>67.074999999999989</v>
      </c>
      <c r="P250" s="132"/>
      <c r="Q250" s="164"/>
      <c r="R250" s="158"/>
    </row>
    <row r="251" spans="1:18" x14ac:dyDescent="0.25">
      <c r="A251" s="131" t="s">
        <v>9</v>
      </c>
      <c r="B251" s="148">
        <f>+'[1]EXP TOTAL VINO PAIS'!D182/1000</f>
        <v>4.6630000000000003</v>
      </c>
      <c r="C251" s="6">
        <f>+'[1]EXP TOTAL VINO PAIS'!D194/1000</f>
        <v>6.12</v>
      </c>
      <c r="D251" s="6">
        <f>+'[1]EXP TOTAL VINO PAIS'!D206/1000</f>
        <v>6.89</v>
      </c>
      <c r="E251" s="6">
        <f>+'[1]EXP TOTAL VINO PAIS'!D218/1000</f>
        <v>5.8780000000000001</v>
      </c>
      <c r="F251" s="149">
        <f>+'[1]EXP TOTAL VINO PAIS'!D230/1000</f>
        <v>4.2729999999999997</v>
      </c>
      <c r="G251" s="132"/>
      <c r="H251" s="134"/>
      <c r="I251" s="2"/>
      <c r="J251" s="131" t="s">
        <v>9</v>
      </c>
      <c r="K251" s="148">
        <f>+SUM('[1]EXP TOTAL VINO PAIS'!D171:D182)/1000</f>
        <v>66.98</v>
      </c>
      <c r="L251" s="6">
        <f>+SUM(C240:C251)</f>
        <v>68.391000000000005</v>
      </c>
      <c r="M251" s="6">
        <f t="shared" ref="M251" si="536">+SUM(D240:D251)</f>
        <v>67.007000000000005</v>
      </c>
      <c r="N251" s="6">
        <f t="shared" ref="N251:O251" si="537">+SUM(E240:E251)</f>
        <v>68.272999999999996</v>
      </c>
      <c r="O251" s="149">
        <f t="shared" si="537"/>
        <v>65.47</v>
      </c>
      <c r="P251" s="132"/>
      <c r="Q251" s="164"/>
      <c r="R251" s="158"/>
    </row>
    <row r="252" spans="1:18" ht="25.5" x14ac:dyDescent="0.25">
      <c r="A252" s="135" t="s">
        <v>13</v>
      </c>
      <c r="B252" s="150">
        <f>SUM(B240:B251)</f>
        <v>66.980000000000018</v>
      </c>
      <c r="C252" s="125">
        <f t="shared" ref="C252:F252" si="538">SUM(C240:C251)</f>
        <v>68.391000000000005</v>
      </c>
      <c r="D252" s="125">
        <f t="shared" si="538"/>
        <v>67.007000000000005</v>
      </c>
      <c r="E252" s="125">
        <f t="shared" si="538"/>
        <v>68.272999999999996</v>
      </c>
      <c r="F252" s="151">
        <f t="shared" si="538"/>
        <v>65.47</v>
      </c>
      <c r="G252" s="136"/>
      <c r="H252" s="137"/>
      <c r="I252" s="3"/>
      <c r="J252" s="135" t="s">
        <v>14</v>
      </c>
      <c r="K252" s="150">
        <f>+AVERAGE(K240:K251)</f>
        <v>69.882750000000001</v>
      </c>
      <c r="L252" s="125">
        <f>+AVERAGE(L240:L251)</f>
        <v>66.379833333333323</v>
      </c>
      <c r="M252" s="125">
        <f t="shared" ref="M252:P252" si="539">+AVERAGE(M240:M251)</f>
        <v>66.48933333333332</v>
      </c>
      <c r="N252" s="125">
        <f t="shared" si="539"/>
        <v>69.780999999999992</v>
      </c>
      <c r="O252" s="151">
        <f t="shared" si="539"/>
        <v>67.953500000000005</v>
      </c>
      <c r="P252" s="136">
        <f t="shared" si="539"/>
        <v>66.816000000000017</v>
      </c>
      <c r="Q252" s="166">
        <f t="shared" ref="Q252" si="540">+P252/O252-1</f>
        <v>-1.6739387963828012E-2</v>
      </c>
      <c r="R252" s="159">
        <f t="shared" ref="R252" si="541">+POWER(P252/K252,0.2)-1</f>
        <v>-8.9350956173269713E-3</v>
      </c>
    </row>
    <row r="253" spans="1:18" ht="25.5" x14ac:dyDescent="0.25">
      <c r="A253" s="138" t="s">
        <v>15</v>
      </c>
      <c r="B253" s="152">
        <f>+B252/B$396</f>
        <v>8.2000328099252492E-2</v>
      </c>
      <c r="C253" s="126">
        <f t="shared" ref="C253:F253" si="542">+C252/C$396</f>
        <v>8.4860148450354E-2</v>
      </c>
      <c r="D253" s="126">
        <f t="shared" si="542"/>
        <v>8.1293523888093563E-2</v>
      </c>
      <c r="E253" s="126">
        <f t="shared" si="542"/>
        <v>8.5759973068506981E-2</v>
      </c>
      <c r="F253" s="153">
        <f t="shared" si="542"/>
        <v>8.3916101842642254E-2</v>
      </c>
      <c r="G253" s="140"/>
      <c r="H253" s="141"/>
      <c r="I253" s="3"/>
      <c r="J253" s="138" t="s">
        <v>15</v>
      </c>
      <c r="K253" s="152">
        <f>+K252/K$396</f>
        <v>9.4860360559564164E-2</v>
      </c>
      <c r="L253" s="126">
        <f t="shared" ref="L253:P253" si="543">+L252/L$396</f>
        <v>8.18938862054987E-2</v>
      </c>
      <c r="M253" s="126">
        <f t="shared" si="543"/>
        <v>8.2076451769828501E-2</v>
      </c>
      <c r="N253" s="126">
        <f t="shared" si="543"/>
        <v>8.541002364102844E-2</v>
      </c>
      <c r="O253" s="153">
        <f t="shared" si="543"/>
        <v>8.6438540317569479E-2</v>
      </c>
      <c r="P253" s="139">
        <f t="shared" si="543"/>
        <v>8.4560231784671119E-2</v>
      </c>
      <c r="Q253" s="165"/>
      <c r="R253" s="160"/>
    </row>
    <row r="254" spans="1:18" ht="26.25" thickBot="1" x14ac:dyDescent="0.3">
      <c r="A254" s="142" t="s">
        <v>12</v>
      </c>
      <c r="B254" s="154"/>
      <c r="C254" s="127">
        <f>+C252/B252-1</f>
        <v>2.1065989847715461E-2</v>
      </c>
      <c r="D254" s="127">
        <f t="shared" ref="D254:F254" si="544">+D252/C252-1</f>
        <v>-2.0236580836659801E-2</v>
      </c>
      <c r="E254" s="127">
        <f t="shared" si="544"/>
        <v>1.8893548435237939E-2</v>
      </c>
      <c r="F254" s="155">
        <f t="shared" si="544"/>
        <v>-4.1055761428383075E-2</v>
      </c>
      <c r="G254" s="143"/>
      <c r="H254" s="145"/>
      <c r="I254" s="2"/>
      <c r="J254" s="142" t="s">
        <v>12</v>
      </c>
      <c r="K254" s="154"/>
      <c r="L254" s="127">
        <f>+L252/K252-1</f>
        <v>-5.0125627092046043E-2</v>
      </c>
      <c r="M254" s="127">
        <f t="shared" ref="M254:P254" si="545">+M252/L252-1</f>
        <v>1.6495973927823648E-3</v>
      </c>
      <c r="N254" s="127">
        <f t="shared" si="545"/>
        <v>4.9506687789520276E-2</v>
      </c>
      <c r="O254" s="155">
        <f t="shared" si="545"/>
        <v>-2.6189077255986404E-2</v>
      </c>
      <c r="P254" s="144">
        <f t="shared" si="545"/>
        <v>-1.6739387963828012E-2</v>
      </c>
      <c r="Q254" s="143"/>
      <c r="R254" s="161"/>
    </row>
    <row r="255" spans="1:18" ht="15.75" thickBot="1" x14ac:dyDescent="0.3"/>
    <row r="256" spans="1:18" ht="15.75" thickBot="1" x14ac:dyDescent="0.3">
      <c r="A256" s="276" t="s">
        <v>126</v>
      </c>
      <c r="B256" s="277"/>
      <c r="C256" s="277"/>
      <c r="D256" s="277"/>
      <c r="E256" s="277"/>
      <c r="F256" s="277"/>
      <c r="G256" s="277"/>
      <c r="H256" s="278"/>
      <c r="I256" s="2"/>
      <c r="J256" s="276" t="s">
        <v>127</v>
      </c>
      <c r="K256" s="277"/>
      <c r="L256" s="277"/>
      <c r="M256" s="277"/>
      <c r="N256" s="277"/>
      <c r="O256" s="277"/>
      <c r="P256" s="277"/>
      <c r="Q256" s="277"/>
      <c r="R256" s="278"/>
    </row>
    <row r="257" spans="1:18" ht="38.25" x14ac:dyDescent="0.25">
      <c r="A257" s="128"/>
      <c r="B257" s="146">
        <v>2016</v>
      </c>
      <c r="C257" s="124">
        <f>+B257+1</f>
        <v>2017</v>
      </c>
      <c r="D257" s="124">
        <f t="shared" ref="D257:G257" si="546">+C257+1</f>
        <v>2018</v>
      </c>
      <c r="E257" s="124">
        <f t="shared" si="546"/>
        <v>2019</v>
      </c>
      <c r="F257" s="147">
        <f t="shared" si="546"/>
        <v>2020</v>
      </c>
      <c r="G257" s="129">
        <f t="shared" si="546"/>
        <v>2021</v>
      </c>
      <c r="H257" s="130" t="s">
        <v>16</v>
      </c>
      <c r="I257" s="2"/>
      <c r="J257" s="128"/>
      <c r="K257" s="146">
        <v>2016</v>
      </c>
      <c r="L257" s="124">
        <f>+K257+1</f>
        <v>2017</v>
      </c>
      <c r="M257" s="124">
        <f t="shared" ref="M257:P257" si="547">+L257+1</f>
        <v>2018</v>
      </c>
      <c r="N257" s="124">
        <f t="shared" si="547"/>
        <v>2019</v>
      </c>
      <c r="O257" s="147">
        <f t="shared" si="547"/>
        <v>2020</v>
      </c>
      <c r="P257" s="129">
        <f t="shared" si="547"/>
        <v>2021</v>
      </c>
      <c r="Q257" s="162" t="s">
        <v>16</v>
      </c>
      <c r="R257" s="156" t="s">
        <v>21</v>
      </c>
    </row>
    <row r="258" spans="1:18" x14ac:dyDescent="0.25">
      <c r="A258" s="131" t="s">
        <v>10</v>
      </c>
      <c r="B258" s="148">
        <f>+'[1]EXP TOTAL VINO PAIS'!E171/1000</f>
        <v>1.5940000000000001</v>
      </c>
      <c r="C258" s="6">
        <f>+'[1]EXP TOTAL VINO PAIS'!E183/1000</f>
        <v>2.3319999999999999</v>
      </c>
      <c r="D258" s="6">
        <f>+'[1]EXP TOTAL VINO PAIS'!E195/1000</f>
        <v>3.7949999999999999</v>
      </c>
      <c r="E258" s="6">
        <f>+'[1]EXP TOTAL VINO PAIS'!E207/1000</f>
        <v>2.1680000000000001</v>
      </c>
      <c r="F258" s="149">
        <f>+'[1]EXP TOTAL VINO PAIS'!E219/1000</f>
        <v>1.9390000000000001</v>
      </c>
      <c r="G258" s="132">
        <f>+'[1]EXP TOTAL VINO PAIS'!E231/1000</f>
        <v>5.4989999999999997</v>
      </c>
      <c r="H258" s="133">
        <f>+G258/F258-1</f>
        <v>1.8359979370809691</v>
      </c>
      <c r="I258" s="2"/>
      <c r="J258" s="131" t="s">
        <v>10</v>
      </c>
      <c r="K258" s="148">
        <f>+SUM('[1]EXP TOTAL VINO PAIS'!E160:E171)/1000</f>
        <v>48.701000000000001</v>
      </c>
      <c r="L258" s="6">
        <f>+SUM(C258)+SUM(B259:B269)</f>
        <v>47.362000000000002</v>
      </c>
      <c r="M258" s="6">
        <f t="shared" ref="M258" si="548">+SUM(D258)+SUM(C259:C269)</f>
        <v>56.518000000000001</v>
      </c>
      <c r="N258" s="6">
        <f t="shared" ref="N258:P258" si="549">+SUM(E258)+SUM(D259:D269)</f>
        <v>55.251999999999995</v>
      </c>
      <c r="O258" s="149">
        <f t="shared" si="549"/>
        <v>57.580000000000005</v>
      </c>
      <c r="P258" s="132">
        <f t="shared" si="549"/>
        <v>69.527999999999992</v>
      </c>
      <c r="Q258" s="163">
        <f>+P258/O258-1</f>
        <v>0.20750260507120499</v>
      </c>
      <c r="R258" s="157">
        <f>+POWER(P258/K258,0.2)-1</f>
        <v>7.380240324115328E-2</v>
      </c>
    </row>
    <row r="259" spans="1:18" x14ac:dyDescent="0.25">
      <c r="A259" s="131" t="s">
        <v>11</v>
      </c>
      <c r="B259" s="148">
        <f>+'[1]EXP TOTAL VINO PAIS'!E172/1000</f>
        <v>1.8759999999999999</v>
      </c>
      <c r="C259" s="6">
        <f>+'[1]EXP TOTAL VINO PAIS'!E184/1000</f>
        <v>2.758</v>
      </c>
      <c r="D259" s="6">
        <f>+'[1]EXP TOTAL VINO PAIS'!E196/1000</f>
        <v>2.91</v>
      </c>
      <c r="E259" s="6">
        <f>+'[1]EXP TOTAL VINO PAIS'!E208/1000</f>
        <v>3.1909999999999998</v>
      </c>
      <c r="F259" s="149">
        <f>+'[1]EXP TOTAL VINO PAIS'!E220/1000</f>
        <v>3.8980000000000001</v>
      </c>
      <c r="G259" s="132">
        <f>+'[1]EXP TOTAL VINO PAIS'!E232/1000</f>
        <v>4.0529999999999999</v>
      </c>
      <c r="H259" s="133">
        <f t="shared" ref="H259:H263" si="550">+G259/F259-1</f>
        <v>3.976398152898919E-2</v>
      </c>
      <c r="I259" s="2"/>
      <c r="J259" s="131" t="s">
        <v>11</v>
      </c>
      <c r="K259" s="148">
        <f>+SUM('[1]EXP TOTAL VINO PAIS'!E161:E172)/1000</f>
        <v>47.177999999999997</v>
      </c>
      <c r="L259" s="6">
        <f>+SUM(C258:C259)+SUM(B260:B269)</f>
        <v>48.244</v>
      </c>
      <c r="M259" s="6">
        <f t="shared" ref="M259" si="551">+SUM(D258:D259)+SUM(C260:C269)</f>
        <v>56.669999999999995</v>
      </c>
      <c r="N259" s="6">
        <f t="shared" ref="N259:P259" si="552">+SUM(E258:E259)+SUM(D260:D269)</f>
        <v>55.533000000000001</v>
      </c>
      <c r="O259" s="149">
        <f t="shared" si="552"/>
        <v>58.287000000000006</v>
      </c>
      <c r="P259" s="132">
        <f t="shared" si="552"/>
        <v>69.682999999999993</v>
      </c>
      <c r="Q259" s="163">
        <f t="shared" ref="Q259:Q261" si="553">+P259/O259-1</f>
        <v>0.19551529500574727</v>
      </c>
      <c r="R259" s="157">
        <f t="shared" ref="R259:R261" si="554">+POWER(P259/K259,0.2)-1</f>
        <v>8.1128865054360677E-2</v>
      </c>
    </row>
    <row r="260" spans="1:18" x14ac:dyDescent="0.25">
      <c r="A260" s="131" t="s">
        <v>0</v>
      </c>
      <c r="B260" s="148">
        <f>+'[1]EXP TOTAL VINO PAIS'!E173/1000</f>
        <v>3.3839999999999999</v>
      </c>
      <c r="C260" s="6">
        <f>+'[1]EXP TOTAL VINO PAIS'!E185/1000</f>
        <v>2.968</v>
      </c>
      <c r="D260" s="6">
        <f>+'[1]EXP TOTAL VINO PAIS'!E197/1000</f>
        <v>4.4240000000000004</v>
      </c>
      <c r="E260" s="6">
        <f>+'[1]EXP TOTAL VINO PAIS'!E209/1000</f>
        <v>3.5139999999999998</v>
      </c>
      <c r="F260" s="149">
        <f>+'[1]EXP TOTAL VINO PAIS'!E221/1000</f>
        <v>2.9260000000000002</v>
      </c>
      <c r="G260" s="132">
        <f>+'[1]EXP TOTAL VINO PAIS'!E233/1000</f>
        <v>6.1929999999999996</v>
      </c>
      <c r="H260" s="133">
        <f t="shared" si="550"/>
        <v>1.1165413533834583</v>
      </c>
      <c r="I260" s="2"/>
      <c r="J260" s="131" t="s">
        <v>0</v>
      </c>
      <c r="K260" s="148">
        <f>+SUM('[1]EXP TOTAL VINO PAIS'!E162:E173)/1000</f>
        <v>46.392000000000003</v>
      </c>
      <c r="L260" s="6">
        <f>+SUM(C258:C260)+SUM(B261:B269)</f>
        <v>47.827999999999996</v>
      </c>
      <c r="M260" s="6">
        <f t="shared" ref="M260" si="555">+SUM(D258:D260)+SUM(C261:C269)</f>
        <v>58.126000000000005</v>
      </c>
      <c r="N260" s="6">
        <f t="shared" ref="N260:P260" si="556">+SUM(E258:E260)+SUM(D261:D269)</f>
        <v>54.622999999999998</v>
      </c>
      <c r="O260" s="149">
        <f t="shared" si="556"/>
        <v>57.698999999999998</v>
      </c>
      <c r="P260" s="132">
        <f t="shared" si="556"/>
        <v>72.95</v>
      </c>
      <c r="Q260" s="163">
        <f t="shared" si="553"/>
        <v>0.26432000554602353</v>
      </c>
      <c r="R260" s="157">
        <f t="shared" si="554"/>
        <v>9.4753746437484132E-2</v>
      </c>
    </row>
    <row r="261" spans="1:18" x14ac:dyDescent="0.25">
      <c r="A261" s="131" t="s">
        <v>1</v>
      </c>
      <c r="B261" s="148">
        <f>+'[1]EXP TOTAL VINO PAIS'!E174/1000</f>
        <v>3.63</v>
      </c>
      <c r="C261" s="6">
        <f>+'[1]EXP TOTAL VINO PAIS'!E186/1000</f>
        <v>4.9800000000000004</v>
      </c>
      <c r="D261" s="6">
        <f>+'[1]EXP TOTAL VINO PAIS'!E198/1000</f>
        <v>4.9480000000000004</v>
      </c>
      <c r="E261" s="6">
        <f>+'[1]EXP TOTAL VINO PAIS'!E210/1000</f>
        <v>4.6749999999999998</v>
      </c>
      <c r="F261" s="149">
        <f>+'[1]EXP TOTAL VINO PAIS'!E222/1000</f>
        <v>2.1840000000000002</v>
      </c>
      <c r="G261" s="132">
        <f>+'[1]EXP TOTAL VINO PAIS'!E234/1000</f>
        <v>5.9059999999999997</v>
      </c>
      <c r="H261" s="133">
        <f t="shared" si="550"/>
        <v>1.7042124542124539</v>
      </c>
      <c r="I261" s="2"/>
      <c r="J261" s="131" t="s">
        <v>1</v>
      </c>
      <c r="K261" s="148">
        <f>+SUM('[1]EXP TOTAL VINO PAIS'!E163:E174)/1000</f>
        <v>46.290999999999997</v>
      </c>
      <c r="L261" s="6">
        <f>+SUM(C258:C261)+SUM(B262:B269)</f>
        <v>49.177999999999997</v>
      </c>
      <c r="M261" s="6">
        <f t="shared" ref="M261" si="557">+SUM(D258:D261)+SUM(C262:C269)</f>
        <v>58.093999999999994</v>
      </c>
      <c r="N261" s="6">
        <f t="shared" ref="N261:P261" si="558">+SUM(E258:E261)+SUM(D262:D269)</f>
        <v>54.349999999999994</v>
      </c>
      <c r="O261" s="149">
        <f t="shared" si="558"/>
        <v>55.207999999999998</v>
      </c>
      <c r="P261" s="132">
        <f t="shared" si="558"/>
        <v>76.671999999999997</v>
      </c>
      <c r="Q261" s="163">
        <f t="shared" si="553"/>
        <v>0.38878423416896091</v>
      </c>
      <c r="R261" s="157">
        <f t="shared" si="554"/>
        <v>0.10618571515926134</v>
      </c>
    </row>
    <row r="262" spans="1:18" x14ac:dyDescent="0.25">
      <c r="A262" s="131" t="s">
        <v>2</v>
      </c>
      <c r="B262" s="148">
        <f>+'[1]EXP TOTAL VINO PAIS'!E175/1000</f>
        <v>4.1109999999999998</v>
      </c>
      <c r="C262" s="6">
        <f>+'[1]EXP TOTAL VINO PAIS'!E187/1000</f>
        <v>4.2699999999999996</v>
      </c>
      <c r="D262" s="6">
        <f>+'[1]EXP TOTAL VINO PAIS'!E199/1000</f>
        <v>5.0410000000000004</v>
      </c>
      <c r="E262" s="6">
        <f>+'[1]EXP TOTAL VINO PAIS'!E211/1000</f>
        <v>4.1749999999999998</v>
      </c>
      <c r="F262" s="149">
        <f>+'[1]EXP TOTAL VINO PAIS'!E223/1000</f>
        <v>3.89</v>
      </c>
      <c r="G262" s="132">
        <f>+'[1]EXP TOTAL VINO PAIS'!E235/1000</f>
        <v>6.9539999999999997</v>
      </c>
      <c r="H262" s="133">
        <f t="shared" si="550"/>
        <v>0.78766066838046256</v>
      </c>
      <c r="I262" s="2"/>
      <c r="J262" s="131" t="s">
        <v>2</v>
      </c>
      <c r="K262" s="148">
        <f>+SUM('[1]EXP TOTAL VINO PAIS'!E164:E175)/1000</f>
        <v>46.540999999999997</v>
      </c>
      <c r="L262" s="6">
        <f>+SUM(C258:C262)+SUM(B263:B269)</f>
        <v>49.336999999999996</v>
      </c>
      <c r="M262" s="6">
        <f t="shared" ref="M262" si="559">+SUM(D258:D262)+SUM(C263:C269)</f>
        <v>58.864999999999995</v>
      </c>
      <c r="N262" s="6">
        <f t="shared" ref="N262:P262" si="560">+SUM(E258:E262)+SUM(D263:D269)</f>
        <v>53.484000000000002</v>
      </c>
      <c r="O262" s="149">
        <f t="shared" si="560"/>
        <v>54.923000000000002</v>
      </c>
      <c r="P262" s="132">
        <f t="shared" si="560"/>
        <v>79.736000000000004</v>
      </c>
      <c r="Q262" s="163">
        <f t="shared" ref="Q262:Q263" si="561">+P262/O262-1</f>
        <v>0.45177794366658786</v>
      </c>
      <c r="R262" s="157">
        <f t="shared" ref="R262:R263" si="562">+POWER(P262/K262,0.2)-1</f>
        <v>0.1136885302953623</v>
      </c>
    </row>
    <row r="263" spans="1:18" x14ac:dyDescent="0.25">
      <c r="A263" s="131" t="s">
        <v>3</v>
      </c>
      <c r="B263" s="148">
        <f>+'[1]EXP TOTAL VINO PAIS'!E176/1000</f>
        <v>3.621</v>
      </c>
      <c r="C263" s="6">
        <f>+'[1]EXP TOTAL VINO PAIS'!E188/1000</f>
        <v>5.2089999999999996</v>
      </c>
      <c r="D263" s="6">
        <f>+'[1]EXP TOTAL VINO PAIS'!E200/1000</f>
        <v>5.4459999999999997</v>
      </c>
      <c r="E263" s="6">
        <f>+'[1]EXP TOTAL VINO PAIS'!E212/1000</f>
        <v>4.125</v>
      </c>
      <c r="F263" s="149">
        <f>+'[1]EXP TOTAL VINO PAIS'!E224/1000</f>
        <v>5.6639999999999997</v>
      </c>
      <c r="G263" s="132">
        <f>+'[1]EXP TOTAL VINO PAIS'!E236/1000</f>
        <v>6.6769999999999996</v>
      </c>
      <c r="H263" s="133">
        <f t="shared" si="550"/>
        <v>0.17884887005649719</v>
      </c>
      <c r="I263" s="2"/>
      <c r="J263" s="131" t="s">
        <v>3</v>
      </c>
      <c r="K263" s="148">
        <f>+SUM('[1]EXP TOTAL VINO PAIS'!E165:E176)/1000</f>
        <v>45.322000000000003</v>
      </c>
      <c r="L263" s="6">
        <f>+SUM(C258:C263)+SUM(B264:B269)</f>
        <v>50.924999999999997</v>
      </c>
      <c r="M263" s="6">
        <f t="shared" ref="M263" si="563">+SUM(D258:D263)+SUM(C264:C269)</f>
        <v>59.101999999999997</v>
      </c>
      <c r="N263" s="6">
        <f t="shared" ref="N263:P263" si="564">+SUM(E258:E263)+SUM(D264:D269)</f>
        <v>52.162999999999997</v>
      </c>
      <c r="O263" s="149">
        <f t="shared" si="564"/>
        <v>56.461999999999996</v>
      </c>
      <c r="P263" s="132">
        <f t="shared" si="564"/>
        <v>80.748999999999995</v>
      </c>
      <c r="Q263" s="163">
        <f t="shared" si="561"/>
        <v>0.43014770996422369</v>
      </c>
      <c r="R263" s="157">
        <f t="shared" si="562"/>
        <v>0.12244641518119903</v>
      </c>
    </row>
    <row r="264" spans="1:18" x14ac:dyDescent="0.25">
      <c r="A264" s="131" t="s">
        <v>4</v>
      </c>
      <c r="B264" s="148">
        <f>+'[1]EXP TOTAL VINO PAIS'!E177/1000</f>
        <v>4.7030000000000003</v>
      </c>
      <c r="C264" s="6">
        <f>+'[1]EXP TOTAL VINO PAIS'!E189/1000</f>
        <v>5.83</v>
      </c>
      <c r="D264" s="6">
        <f>+'[1]EXP TOTAL VINO PAIS'!E201/1000</f>
        <v>4.4580000000000002</v>
      </c>
      <c r="E264" s="6">
        <f>+'[1]EXP TOTAL VINO PAIS'!E213/1000</f>
        <v>5.3609999999999998</v>
      </c>
      <c r="F264" s="149">
        <f>+'[1]EXP TOTAL VINO PAIS'!E225/1000</f>
        <v>5.73</v>
      </c>
      <c r="G264" s="132"/>
      <c r="H264" s="134"/>
      <c r="I264" s="2"/>
      <c r="J264" s="131" t="s">
        <v>4</v>
      </c>
      <c r="K264" s="148">
        <f>+SUM('[1]EXP TOTAL VINO PAIS'!E166:E177)/1000</f>
        <v>45.002000000000002</v>
      </c>
      <c r="L264" s="6">
        <f>+SUM(C258:C264)+SUM(B265:B269)</f>
        <v>52.052</v>
      </c>
      <c r="M264" s="6">
        <f t="shared" ref="M264" si="565">+SUM(D258:D264)+SUM(C265:C269)</f>
        <v>57.730000000000004</v>
      </c>
      <c r="N264" s="6">
        <f t="shared" ref="N264:O264" si="566">+SUM(E258:E264)+SUM(D265:D269)</f>
        <v>53.066000000000003</v>
      </c>
      <c r="O264" s="149">
        <f t="shared" si="566"/>
        <v>56.830999999999996</v>
      </c>
      <c r="P264" s="132"/>
      <c r="Q264" s="164"/>
      <c r="R264" s="158"/>
    </row>
    <row r="265" spans="1:18" x14ac:dyDescent="0.25">
      <c r="A265" s="131" t="s">
        <v>5</v>
      </c>
      <c r="B265" s="148">
        <f>+'[1]EXP TOTAL VINO PAIS'!E178/1000</f>
        <v>5.1680000000000001</v>
      </c>
      <c r="C265" s="6">
        <f>+'[1]EXP TOTAL VINO PAIS'!E190/1000</f>
        <v>5.4720000000000004</v>
      </c>
      <c r="D265" s="6">
        <f>+'[1]EXP TOTAL VINO PAIS'!E202/1000</f>
        <v>6.7050000000000001</v>
      </c>
      <c r="E265" s="6">
        <f>+'[1]EXP TOTAL VINO PAIS'!E214/1000</f>
        <v>5.84</v>
      </c>
      <c r="F265" s="149">
        <f>+'[1]EXP TOTAL VINO PAIS'!E226/1000</f>
        <v>6.601</v>
      </c>
      <c r="G265" s="132"/>
      <c r="H265" s="134"/>
      <c r="I265" s="2"/>
      <c r="J265" s="131" t="s">
        <v>5</v>
      </c>
      <c r="K265" s="148">
        <f>+SUM('[1]EXP TOTAL VINO PAIS'!E167:E178)/1000</f>
        <v>44.573999999999998</v>
      </c>
      <c r="L265" s="6">
        <f>+SUM(C258:C265)+SUM(B266:B269)</f>
        <v>52.356000000000002</v>
      </c>
      <c r="M265" s="6">
        <f t="shared" ref="M265" si="567">+SUM(D258:D265)+SUM(C266:C269)</f>
        <v>58.962999999999994</v>
      </c>
      <c r="N265" s="6">
        <f t="shared" ref="N265:O265" si="568">+SUM(E258:E265)+SUM(D266:D269)</f>
        <v>52.201000000000001</v>
      </c>
      <c r="O265" s="149">
        <f t="shared" si="568"/>
        <v>57.591999999999999</v>
      </c>
      <c r="P265" s="132"/>
      <c r="Q265" s="164"/>
      <c r="R265" s="158"/>
    </row>
    <row r="266" spans="1:18" x14ac:dyDescent="0.25">
      <c r="A266" s="131" t="s">
        <v>6</v>
      </c>
      <c r="B266" s="148">
        <f>+'[1]EXP TOTAL VINO PAIS'!E179/1000</f>
        <v>6.0670000000000002</v>
      </c>
      <c r="C266" s="6">
        <f>+'[1]EXP TOTAL VINO PAIS'!E191/1000</f>
        <v>6.758</v>
      </c>
      <c r="D266" s="6">
        <f>+'[1]EXP TOTAL VINO PAIS'!E203/1000</f>
        <v>4.9320000000000004</v>
      </c>
      <c r="E266" s="6">
        <f>+'[1]EXP TOTAL VINO PAIS'!E215/1000</f>
        <v>7.2270000000000003</v>
      </c>
      <c r="F266" s="149">
        <f>+'[1]EXP TOTAL VINO PAIS'!E227/1000</f>
        <v>9.048</v>
      </c>
      <c r="G266" s="132"/>
      <c r="H266" s="134"/>
      <c r="I266" s="2"/>
      <c r="J266" s="131" t="s">
        <v>6</v>
      </c>
      <c r="K266" s="148">
        <f>+SUM('[1]EXP TOTAL VINO PAIS'!E168:E179)/1000</f>
        <v>45.313000000000002</v>
      </c>
      <c r="L266" s="6">
        <f>+SUM(C258:C266)+SUM(B267:B269)</f>
        <v>53.047000000000004</v>
      </c>
      <c r="M266" s="6">
        <f t="shared" ref="M266" si="569">+SUM(D258:D266)+SUM(C267:C269)</f>
        <v>57.137</v>
      </c>
      <c r="N266" s="6">
        <f t="shared" ref="N266:O266" si="570">+SUM(E258:E266)+SUM(D267:D269)</f>
        <v>54.495999999999995</v>
      </c>
      <c r="O266" s="149">
        <f t="shared" si="570"/>
        <v>59.413000000000004</v>
      </c>
      <c r="P266" s="132"/>
      <c r="Q266" s="164"/>
      <c r="R266" s="158"/>
    </row>
    <row r="267" spans="1:18" x14ac:dyDescent="0.25">
      <c r="A267" s="131" t="s">
        <v>7</v>
      </c>
      <c r="B267" s="148">
        <f>+'[1]EXP TOTAL VINO PAIS'!E180/1000</f>
        <v>5.1639999999999997</v>
      </c>
      <c r="C267" s="6">
        <f>+'[1]EXP TOTAL VINO PAIS'!E192/1000</f>
        <v>5.6589999999999998</v>
      </c>
      <c r="D267" s="6">
        <f>+'[1]EXP TOTAL VINO PAIS'!E204/1000</f>
        <v>4.5090000000000003</v>
      </c>
      <c r="E267" s="6">
        <f>+'[1]EXP TOTAL VINO PAIS'!E216/1000</f>
        <v>6.601</v>
      </c>
      <c r="F267" s="149">
        <f>+'[1]EXP TOTAL VINO PAIS'!E228/1000</f>
        <v>9.1370000000000005</v>
      </c>
      <c r="G267" s="132"/>
      <c r="H267" s="134"/>
      <c r="I267" s="2"/>
      <c r="J267" s="131" t="s">
        <v>7</v>
      </c>
      <c r="K267" s="148">
        <f>+SUM('[1]EXP TOTAL VINO PAIS'!E169:E180)/1000</f>
        <v>45.353000000000002</v>
      </c>
      <c r="L267" s="6">
        <f>+SUM(C258:C267)+SUM(B268:B269)</f>
        <v>53.542000000000002</v>
      </c>
      <c r="M267" s="6">
        <f t="shared" ref="M267" si="571">+SUM(D258:D267)+SUM(C268:C269)</f>
        <v>55.987000000000002</v>
      </c>
      <c r="N267" s="6">
        <f t="shared" ref="N267:O267" si="572">+SUM(E258:E267)+SUM(D268:D269)</f>
        <v>56.587999999999994</v>
      </c>
      <c r="O267" s="149">
        <f t="shared" si="572"/>
        <v>61.949000000000005</v>
      </c>
      <c r="P267" s="132"/>
      <c r="Q267" s="164"/>
      <c r="R267" s="158"/>
    </row>
    <row r="268" spans="1:18" x14ac:dyDescent="0.25">
      <c r="A268" s="131" t="s">
        <v>8</v>
      </c>
      <c r="B268" s="148">
        <f>+'[1]EXP TOTAL VINO PAIS'!E181/1000</f>
        <v>4.0979999999999999</v>
      </c>
      <c r="C268" s="6">
        <f>+'[1]EXP TOTAL VINO PAIS'!E193/1000</f>
        <v>4.8760000000000003</v>
      </c>
      <c r="D268" s="6">
        <f>+'[1]EXP TOTAL VINO PAIS'!E205/1000</f>
        <v>4.4189999999999996</v>
      </c>
      <c r="E268" s="6">
        <f>+'[1]EXP TOTAL VINO PAIS'!E217/1000</f>
        <v>6.726</v>
      </c>
      <c r="F268" s="149">
        <f>+'[1]EXP TOTAL VINO PAIS'!E229/1000</f>
        <v>9.7189999999999994</v>
      </c>
      <c r="G268" s="132"/>
      <c r="H268" s="134"/>
      <c r="I268" s="2"/>
      <c r="J268" s="131" t="s">
        <v>8</v>
      </c>
      <c r="K268" s="148">
        <f>+SUM('[1]EXP TOTAL VINO PAIS'!E170:E181)/1000</f>
        <v>46.328000000000003</v>
      </c>
      <c r="L268" s="6">
        <f>+SUM(C258:C268)+SUM(B269)</f>
        <v>54.32</v>
      </c>
      <c r="M268" s="6">
        <f t="shared" ref="M268" si="573">+SUM(D258:D268)+SUM(C269)</f>
        <v>55.529999999999994</v>
      </c>
      <c r="N268" s="6">
        <f t="shared" ref="N268:O268" si="574">+SUM(E258:E268)+SUM(D269)</f>
        <v>58.894999999999996</v>
      </c>
      <c r="O268" s="149">
        <f t="shared" si="574"/>
        <v>64.942000000000007</v>
      </c>
      <c r="P268" s="132"/>
      <c r="Q268" s="164"/>
      <c r="R268" s="158"/>
    </row>
    <row r="269" spans="1:18" x14ac:dyDescent="0.25">
      <c r="A269" s="131" t="s">
        <v>9</v>
      </c>
      <c r="B269" s="148">
        <f>+'[1]EXP TOTAL VINO PAIS'!E182/1000</f>
        <v>3.2080000000000002</v>
      </c>
      <c r="C269" s="6">
        <f>+'[1]EXP TOTAL VINO PAIS'!E194/1000</f>
        <v>3.9430000000000001</v>
      </c>
      <c r="D269" s="6">
        <f>+'[1]EXP TOTAL VINO PAIS'!E206/1000</f>
        <v>5.2919999999999998</v>
      </c>
      <c r="E269" s="6">
        <f>+'[1]EXP TOTAL VINO PAIS'!E218/1000</f>
        <v>4.2060000000000004</v>
      </c>
      <c r="F269" s="149">
        <f>+'[1]EXP TOTAL VINO PAIS'!E230/1000</f>
        <v>5.2320000000000002</v>
      </c>
      <c r="G269" s="132"/>
      <c r="H269" s="134"/>
      <c r="I269" s="2"/>
      <c r="J269" s="131" t="s">
        <v>9</v>
      </c>
      <c r="K269" s="148">
        <f>+SUM('[1]EXP TOTAL VINO PAIS'!E171:E182)/1000</f>
        <v>46.624000000000002</v>
      </c>
      <c r="L269" s="6">
        <f>+SUM(C258:C269)</f>
        <v>55.055</v>
      </c>
      <c r="M269" s="6">
        <f t="shared" ref="M269" si="575">+SUM(D258:D269)</f>
        <v>56.878999999999998</v>
      </c>
      <c r="N269" s="6">
        <f t="shared" ref="N269:O269" si="576">+SUM(E258:E269)</f>
        <v>57.808999999999997</v>
      </c>
      <c r="O269" s="149">
        <f t="shared" si="576"/>
        <v>65.968000000000004</v>
      </c>
      <c r="P269" s="132"/>
      <c r="Q269" s="164"/>
      <c r="R269" s="158"/>
    </row>
    <row r="270" spans="1:18" ht="25.5" x14ac:dyDescent="0.25">
      <c r="A270" s="135" t="s">
        <v>13</v>
      </c>
      <c r="B270" s="150">
        <f>SUM(B258:B269)</f>
        <v>46.623999999999995</v>
      </c>
      <c r="C270" s="125">
        <f t="shared" ref="C270:F270" si="577">SUM(C258:C269)</f>
        <v>55.055</v>
      </c>
      <c r="D270" s="125">
        <f t="shared" si="577"/>
        <v>56.878999999999998</v>
      </c>
      <c r="E270" s="125">
        <f t="shared" si="577"/>
        <v>57.808999999999997</v>
      </c>
      <c r="F270" s="151">
        <f t="shared" si="577"/>
        <v>65.968000000000004</v>
      </c>
      <c r="G270" s="136"/>
      <c r="H270" s="137"/>
      <c r="I270" s="3"/>
      <c r="J270" s="135" t="s">
        <v>14</v>
      </c>
      <c r="K270" s="150">
        <f t="shared" ref="K270" si="578">+AVERAGE(K258:K269)</f>
        <v>46.134916666666669</v>
      </c>
      <c r="L270" s="125">
        <f>+AVERAGE(L258:L269)</f>
        <v>51.103833333333334</v>
      </c>
      <c r="M270" s="125">
        <f t="shared" ref="M270:P270" si="579">+AVERAGE(M258:M269)</f>
        <v>57.46674999999999</v>
      </c>
      <c r="N270" s="125">
        <f t="shared" si="579"/>
        <v>54.871666666666663</v>
      </c>
      <c r="O270" s="151">
        <f t="shared" si="579"/>
        <v>58.904499999999992</v>
      </c>
      <c r="P270" s="136">
        <f t="shared" si="579"/>
        <v>74.886333333333326</v>
      </c>
      <c r="Q270" s="166">
        <f t="shared" ref="Q270" si="580">+P270/O270-1</f>
        <v>0.27131769785556847</v>
      </c>
      <c r="R270" s="159">
        <f t="shared" ref="R270" si="581">+POWER(P270/K270,0.2)-1</f>
        <v>0.10172845216861415</v>
      </c>
    </row>
    <row r="271" spans="1:18" ht="25.5" x14ac:dyDescent="0.25">
      <c r="A271" s="138" t="s">
        <v>15</v>
      </c>
      <c r="B271" s="152">
        <f>+B270/B$396</f>
        <v>5.7079475922656712E-2</v>
      </c>
      <c r="C271" s="126">
        <f t="shared" ref="C271:F271" si="582">+C270/C$396</f>
        <v>6.831272350066879E-2</v>
      </c>
      <c r="D271" s="126">
        <f t="shared" si="582"/>
        <v>6.9006138839686509E-2</v>
      </c>
      <c r="E271" s="126">
        <f t="shared" si="582"/>
        <v>7.2615796627031479E-2</v>
      </c>
      <c r="F271" s="153">
        <f t="shared" si="582"/>
        <v>8.4554412805184428E-2</v>
      </c>
      <c r="G271" s="140"/>
      <c r="H271" s="141"/>
      <c r="I271" s="3"/>
      <c r="J271" s="138" t="s">
        <v>15</v>
      </c>
      <c r="K271" s="152">
        <f>+K270/K$396</f>
        <v>6.2624536518460505E-2</v>
      </c>
      <c r="L271" s="126">
        <f t="shared" ref="L271:P271" si="583">+L270/L$396</f>
        <v>6.3047635125097312E-2</v>
      </c>
      <c r="M271" s="126">
        <f t="shared" si="583"/>
        <v>7.0938700965725715E-2</v>
      </c>
      <c r="N271" s="126">
        <f t="shared" si="583"/>
        <v>6.7161409942858838E-2</v>
      </c>
      <c r="O271" s="153">
        <f t="shared" si="583"/>
        <v>7.4927987493451711E-2</v>
      </c>
      <c r="P271" s="139">
        <f t="shared" si="583"/>
        <v>9.4773792267882059E-2</v>
      </c>
      <c r="Q271" s="165"/>
      <c r="R271" s="160"/>
    </row>
    <row r="272" spans="1:18" ht="26.25" thickBot="1" x14ac:dyDescent="0.3">
      <c r="A272" s="142" t="s">
        <v>12</v>
      </c>
      <c r="B272" s="154"/>
      <c r="C272" s="127">
        <f>+C270/B270-1</f>
        <v>0.18082961564859312</v>
      </c>
      <c r="D272" s="127">
        <f t="shared" ref="D272:F272" si="584">+D270/C270-1</f>
        <v>3.3130505857778658E-2</v>
      </c>
      <c r="E272" s="127">
        <f t="shared" si="584"/>
        <v>1.6350498426484394E-2</v>
      </c>
      <c r="F272" s="155">
        <f t="shared" si="584"/>
        <v>0.14113719317061357</v>
      </c>
      <c r="G272" s="143"/>
      <c r="H272" s="145"/>
      <c r="I272" s="2"/>
      <c r="J272" s="142" t="s">
        <v>12</v>
      </c>
      <c r="K272" s="154"/>
      <c r="L272" s="127">
        <f>+L270/K270-1</f>
        <v>0.10770403472424173</v>
      </c>
      <c r="M272" s="127">
        <f t="shared" ref="M272:P272" si="585">+M270/L270-1</f>
        <v>0.12450957690714626</v>
      </c>
      <c r="N272" s="127">
        <f t="shared" si="585"/>
        <v>-4.5157997160676921E-2</v>
      </c>
      <c r="O272" s="155">
        <f t="shared" si="585"/>
        <v>7.3495732466664521E-2</v>
      </c>
      <c r="P272" s="144">
        <f t="shared" si="585"/>
        <v>0.27131769785556847</v>
      </c>
      <c r="Q272" s="143"/>
      <c r="R272" s="161"/>
    </row>
    <row r="273" spans="1:18" ht="15.75" thickBo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</row>
    <row r="274" spans="1:18" ht="15.75" thickBot="1" x14ac:dyDescent="0.3">
      <c r="A274" s="276" t="s">
        <v>128</v>
      </c>
      <c r="B274" s="277"/>
      <c r="C274" s="277"/>
      <c r="D274" s="277"/>
      <c r="E274" s="277"/>
      <c r="F274" s="277"/>
      <c r="G274" s="277"/>
      <c r="H274" s="278"/>
      <c r="I274" s="2"/>
      <c r="J274" s="276" t="s">
        <v>129</v>
      </c>
      <c r="K274" s="277"/>
      <c r="L274" s="277"/>
      <c r="M274" s="277"/>
      <c r="N274" s="277"/>
      <c r="O274" s="277"/>
      <c r="P274" s="277"/>
      <c r="Q274" s="277"/>
      <c r="R274" s="278"/>
    </row>
    <row r="275" spans="1:18" ht="38.25" x14ac:dyDescent="0.25">
      <c r="A275" s="128"/>
      <c r="B275" s="146">
        <v>2016</v>
      </c>
      <c r="C275" s="124">
        <f>+B275+1</f>
        <v>2017</v>
      </c>
      <c r="D275" s="124">
        <f t="shared" ref="D275:G275" si="586">+C275+1</f>
        <v>2018</v>
      </c>
      <c r="E275" s="124">
        <f t="shared" si="586"/>
        <v>2019</v>
      </c>
      <c r="F275" s="147">
        <f t="shared" si="586"/>
        <v>2020</v>
      </c>
      <c r="G275" s="129">
        <f t="shared" si="586"/>
        <v>2021</v>
      </c>
      <c r="H275" s="130" t="s">
        <v>16</v>
      </c>
      <c r="I275" s="2"/>
      <c r="J275" s="128"/>
      <c r="K275" s="146">
        <v>2016</v>
      </c>
      <c r="L275" s="124">
        <f>+K275+1</f>
        <v>2017</v>
      </c>
      <c r="M275" s="124">
        <f t="shared" ref="M275:P275" si="587">+L275+1</f>
        <v>2018</v>
      </c>
      <c r="N275" s="124">
        <f t="shared" si="587"/>
        <v>2019</v>
      </c>
      <c r="O275" s="147">
        <f t="shared" si="587"/>
        <v>2020</v>
      </c>
      <c r="P275" s="129">
        <f t="shared" si="587"/>
        <v>2021</v>
      </c>
      <c r="Q275" s="162" t="s">
        <v>16</v>
      </c>
      <c r="R275" s="156" t="s">
        <v>21</v>
      </c>
    </row>
    <row r="276" spans="1:18" x14ac:dyDescent="0.25">
      <c r="A276" s="131" t="s">
        <v>10</v>
      </c>
      <c r="B276" s="148">
        <f>+'[1]EXP TOTAL VINO PAIS'!F171/1000</f>
        <v>1.9530000000000001</v>
      </c>
      <c r="C276" s="6">
        <f>+'[1]EXP TOTAL VINO PAIS'!F183/1000</f>
        <v>2.468</v>
      </c>
      <c r="D276" s="6">
        <f>+'[1]EXP TOTAL VINO PAIS'!F195/1000</f>
        <v>3.448</v>
      </c>
      <c r="E276" s="6">
        <f>+'[1]EXP TOTAL VINO PAIS'!F207/1000</f>
        <v>1.909</v>
      </c>
      <c r="F276" s="149">
        <f>+'[1]EXP TOTAL VINO PAIS'!F219/1000</f>
        <v>2.1379999999999999</v>
      </c>
      <c r="G276" s="132">
        <f>+'[1]EXP TOTAL VINO PAIS'!F231/1000</f>
        <v>1.4710000000000001</v>
      </c>
      <c r="H276" s="133">
        <f>+G276/F276-1</f>
        <v>-0.31197380729653879</v>
      </c>
      <c r="I276" s="2"/>
      <c r="J276" s="131" t="s">
        <v>10</v>
      </c>
      <c r="K276" s="148">
        <f>+SUM('[1]EXP TOTAL VINO PAIS'!F160:F171)/1000</f>
        <v>33.195</v>
      </c>
      <c r="L276" s="6">
        <f>+SUM(C276)+SUM(B277:B287)</f>
        <v>34.146999999999998</v>
      </c>
      <c r="M276" s="6">
        <f t="shared" ref="M276" si="588">+SUM(D276)+SUM(C277:C287)</f>
        <v>29.805999999999997</v>
      </c>
      <c r="N276" s="6">
        <f t="shared" ref="N276:P276" si="589">+SUM(E276)+SUM(D277:D287)</f>
        <v>27.263999999999996</v>
      </c>
      <c r="O276" s="149">
        <f t="shared" si="589"/>
        <v>25.176000000000002</v>
      </c>
      <c r="P276" s="132">
        <f t="shared" si="589"/>
        <v>29.615999999999996</v>
      </c>
      <c r="Q276" s="163">
        <f>+P276/O276-1</f>
        <v>0.17635843660629136</v>
      </c>
      <c r="R276" s="157">
        <f>+POWER(P276/K276,0.2)-1</f>
        <v>-2.2558564322675778E-2</v>
      </c>
    </row>
    <row r="277" spans="1:18" x14ac:dyDescent="0.25">
      <c r="A277" s="131" t="s">
        <v>11</v>
      </c>
      <c r="B277" s="148">
        <f>+'[1]EXP TOTAL VINO PAIS'!F172/1000</f>
        <v>1.8520000000000001</v>
      </c>
      <c r="C277" s="6">
        <f>+'[1]EXP TOTAL VINO PAIS'!F184/1000</f>
        <v>1.601</v>
      </c>
      <c r="D277" s="6">
        <f>+'[1]EXP TOTAL VINO PAIS'!F196/1000</f>
        <v>2.202</v>
      </c>
      <c r="E277" s="6">
        <f>+'[1]EXP TOTAL VINO PAIS'!F208/1000</f>
        <v>1.776</v>
      </c>
      <c r="F277" s="149">
        <f>+'[1]EXP TOTAL VINO PAIS'!F220/1000</f>
        <v>2.1070000000000002</v>
      </c>
      <c r="G277" s="132">
        <f>+'[1]EXP TOTAL VINO PAIS'!F232/1000</f>
        <v>2.5049999999999999</v>
      </c>
      <c r="H277" s="133">
        <f t="shared" ref="H277:H281" si="590">+G277/F277-1</f>
        <v>0.18889416231608913</v>
      </c>
      <c r="I277" s="2"/>
      <c r="J277" s="131" t="s">
        <v>11</v>
      </c>
      <c r="K277" s="148">
        <f>+SUM('[1]EXP TOTAL VINO PAIS'!F161:F172)/1000</f>
        <v>32.715000000000003</v>
      </c>
      <c r="L277" s="6">
        <f>+SUM(C276:C277)+SUM(B278:B287)</f>
        <v>33.896000000000001</v>
      </c>
      <c r="M277" s="6">
        <f t="shared" ref="M277" si="591">+SUM(D276:D277)+SUM(C278:C287)</f>
        <v>30.406999999999996</v>
      </c>
      <c r="N277" s="6">
        <f t="shared" ref="N277:P277" si="592">+SUM(E276:E277)+SUM(D278:D287)</f>
        <v>26.837999999999997</v>
      </c>
      <c r="O277" s="149">
        <f t="shared" si="592"/>
        <v>25.507000000000001</v>
      </c>
      <c r="P277" s="132">
        <f t="shared" si="592"/>
        <v>30.013999999999996</v>
      </c>
      <c r="Q277" s="163">
        <f t="shared" ref="Q277:Q279" si="593">+P277/O277-1</f>
        <v>0.17669659309209207</v>
      </c>
      <c r="R277" s="157">
        <f t="shared" ref="R277:R279" si="594">+POWER(P277/K277,0.2)-1</f>
        <v>-1.7086294700720428E-2</v>
      </c>
    </row>
    <row r="278" spans="1:18" x14ac:dyDescent="0.25">
      <c r="A278" s="131" t="s">
        <v>0</v>
      </c>
      <c r="B278" s="148">
        <f>+'[1]EXP TOTAL VINO PAIS'!F173/1000</f>
        <v>2.8319999999999999</v>
      </c>
      <c r="C278" s="6">
        <f>+'[1]EXP TOTAL VINO PAIS'!F185/1000</f>
        <v>2.597</v>
      </c>
      <c r="D278" s="6">
        <f>+'[1]EXP TOTAL VINO PAIS'!F197/1000</f>
        <v>1.7789999999999999</v>
      </c>
      <c r="E278" s="6">
        <f>+'[1]EXP TOTAL VINO PAIS'!F209/1000</f>
        <v>2.3170000000000002</v>
      </c>
      <c r="F278" s="149">
        <f>+'[1]EXP TOTAL VINO PAIS'!F221/1000</f>
        <v>1.87</v>
      </c>
      <c r="G278" s="132">
        <f>+'[1]EXP TOTAL VINO PAIS'!F233/1000</f>
        <v>2.536</v>
      </c>
      <c r="H278" s="133">
        <f t="shared" si="590"/>
        <v>0.3561497326203209</v>
      </c>
      <c r="I278" s="2"/>
      <c r="J278" s="131" t="s">
        <v>0</v>
      </c>
      <c r="K278" s="148">
        <f>+SUM('[1]EXP TOTAL VINO PAIS'!F162:F173)/1000</f>
        <v>32.323</v>
      </c>
      <c r="L278" s="6">
        <f>+SUM(C276:C278)+SUM(B279:B287)</f>
        <v>33.661000000000001</v>
      </c>
      <c r="M278" s="6">
        <f t="shared" ref="M278" si="595">+SUM(D276:D278)+SUM(C279:C287)</f>
        <v>29.588999999999999</v>
      </c>
      <c r="N278" s="6">
        <f t="shared" ref="N278:P278" si="596">+SUM(E276:E278)+SUM(D279:D287)</f>
        <v>27.375999999999998</v>
      </c>
      <c r="O278" s="149">
        <f t="shared" si="596"/>
        <v>25.060000000000002</v>
      </c>
      <c r="P278" s="132">
        <f t="shared" si="596"/>
        <v>30.679999999999996</v>
      </c>
      <c r="Q278" s="163">
        <f t="shared" si="593"/>
        <v>0.22426177174780504</v>
      </c>
      <c r="R278" s="157">
        <f t="shared" si="594"/>
        <v>-1.0379373573825457E-2</v>
      </c>
    </row>
    <row r="279" spans="1:18" x14ac:dyDescent="0.25">
      <c r="A279" s="131" t="s">
        <v>1</v>
      </c>
      <c r="B279" s="148">
        <f>+'[1]EXP TOTAL VINO PAIS'!F174/1000</f>
        <v>4.0439999999999996</v>
      </c>
      <c r="C279" s="6">
        <f>+'[1]EXP TOTAL VINO PAIS'!F186/1000</f>
        <v>2.625</v>
      </c>
      <c r="D279" s="6">
        <f>+'[1]EXP TOTAL VINO PAIS'!F198/1000</f>
        <v>2.6389999999999998</v>
      </c>
      <c r="E279" s="6">
        <f>+'[1]EXP TOTAL VINO PAIS'!F210/1000</f>
        <v>1.66</v>
      </c>
      <c r="F279" s="149">
        <f>+'[1]EXP TOTAL VINO PAIS'!F222/1000</f>
        <v>2.048</v>
      </c>
      <c r="G279" s="132">
        <f>+'[1]EXP TOTAL VINO PAIS'!F234/1000</f>
        <v>2.1869999999999998</v>
      </c>
      <c r="H279" s="133">
        <f t="shared" si="590"/>
        <v>6.787109375E-2</v>
      </c>
      <c r="I279" s="2"/>
      <c r="J279" s="131" t="s">
        <v>1</v>
      </c>
      <c r="K279" s="148">
        <f>+SUM('[1]EXP TOTAL VINO PAIS'!F163:F174)/1000</f>
        <v>34.484000000000002</v>
      </c>
      <c r="L279" s="6">
        <f>+SUM(C276:C279)+SUM(B280:B287)</f>
        <v>32.242000000000004</v>
      </c>
      <c r="M279" s="6">
        <f t="shared" ref="M279" si="597">+SUM(D276:D279)+SUM(C280:C287)</f>
        <v>29.603000000000002</v>
      </c>
      <c r="N279" s="6">
        <f t="shared" ref="N279:P279" si="598">+SUM(E276:E279)+SUM(D280:D287)</f>
        <v>26.396999999999998</v>
      </c>
      <c r="O279" s="149">
        <f t="shared" si="598"/>
        <v>25.448</v>
      </c>
      <c r="P279" s="132">
        <f t="shared" si="598"/>
        <v>30.818999999999996</v>
      </c>
      <c r="Q279" s="163">
        <f t="shared" si="593"/>
        <v>0.2110578434454573</v>
      </c>
      <c r="R279" s="157">
        <f t="shared" si="594"/>
        <v>-2.2222180409539494E-2</v>
      </c>
    </row>
    <row r="280" spans="1:18" x14ac:dyDescent="0.25">
      <c r="A280" s="131" t="s">
        <v>2</v>
      </c>
      <c r="B280" s="148">
        <f>+'[1]EXP TOTAL VINO PAIS'!F175/1000</f>
        <v>2.327</v>
      </c>
      <c r="C280" s="6">
        <f>+'[1]EXP TOTAL VINO PAIS'!F187/1000</f>
        <v>1.554</v>
      </c>
      <c r="D280" s="6">
        <f>+'[1]EXP TOTAL VINO PAIS'!F199/1000</f>
        <v>1.236</v>
      </c>
      <c r="E280" s="6">
        <f>+'[1]EXP TOTAL VINO PAIS'!F211/1000</f>
        <v>1.4970000000000001</v>
      </c>
      <c r="F280" s="149">
        <f>+'[1]EXP TOTAL VINO PAIS'!F223/1000</f>
        <v>2.5710000000000002</v>
      </c>
      <c r="G280" s="132">
        <f>+'[1]EXP TOTAL VINO PAIS'!F235/1000</f>
        <v>2.2789999999999999</v>
      </c>
      <c r="H280" s="133">
        <f t="shared" si="590"/>
        <v>-0.11357448463632835</v>
      </c>
      <c r="I280" s="2"/>
      <c r="J280" s="131" t="s">
        <v>2</v>
      </c>
      <c r="K280" s="148">
        <f>+SUM('[1]EXP TOTAL VINO PAIS'!F164:F175)/1000</f>
        <v>35.07</v>
      </c>
      <c r="L280" s="6">
        <f>+SUM(C276:C280)+SUM(B281:B287)</f>
        <v>31.469000000000001</v>
      </c>
      <c r="M280" s="6">
        <f t="shared" ref="M280" si="599">+SUM(D276:D280)+SUM(C281:C287)</f>
        <v>29.284999999999997</v>
      </c>
      <c r="N280" s="6">
        <f t="shared" ref="N280:P280" si="600">+SUM(E276:E280)+SUM(D281:D287)</f>
        <v>26.658000000000001</v>
      </c>
      <c r="O280" s="149">
        <f t="shared" si="600"/>
        <v>26.521999999999998</v>
      </c>
      <c r="P280" s="132">
        <f t="shared" si="600"/>
        <v>30.527000000000001</v>
      </c>
      <c r="Q280" s="163">
        <f t="shared" ref="Q280:Q281" si="601">+P280/O280-1</f>
        <v>0.15100671140939603</v>
      </c>
      <c r="R280" s="157">
        <f t="shared" ref="R280:R281" si="602">+POWER(P280/K280,0.2)-1</f>
        <v>-2.7365495658713934E-2</v>
      </c>
    </row>
    <row r="281" spans="1:18" x14ac:dyDescent="0.25">
      <c r="A281" s="131" t="s">
        <v>3</v>
      </c>
      <c r="B281" s="148">
        <f>+'[1]EXP TOTAL VINO PAIS'!F176/1000</f>
        <v>1.6739999999999999</v>
      </c>
      <c r="C281" s="6">
        <f>+'[1]EXP TOTAL VINO PAIS'!F188/1000</f>
        <v>2.4660000000000002</v>
      </c>
      <c r="D281" s="6">
        <f>+'[1]EXP TOTAL VINO PAIS'!F200/1000</f>
        <v>1.3009999999999999</v>
      </c>
      <c r="E281" s="6">
        <f>+'[1]EXP TOTAL VINO PAIS'!F212/1000</f>
        <v>1.405</v>
      </c>
      <c r="F281" s="149">
        <f>+'[1]EXP TOTAL VINO PAIS'!F224/1000</f>
        <v>2.2829999999999999</v>
      </c>
      <c r="G281" s="132">
        <f>+'[1]EXP TOTAL VINO PAIS'!F236/1000</f>
        <v>0.80900000000000005</v>
      </c>
      <c r="H281" s="133">
        <f t="shared" si="590"/>
        <v>-0.64564169951817774</v>
      </c>
      <c r="I281" s="2"/>
      <c r="J281" s="131" t="s">
        <v>3</v>
      </c>
      <c r="K281" s="148">
        <f>+SUM('[1]EXP TOTAL VINO PAIS'!F165:F176)/1000</f>
        <v>33.478999999999999</v>
      </c>
      <c r="L281" s="6">
        <f>+SUM(C276:C281)+SUM(B282:B287)</f>
        <v>32.261000000000003</v>
      </c>
      <c r="M281" s="6">
        <f t="shared" ref="M281" si="603">+SUM(D276:D281)+SUM(C282:C287)</f>
        <v>28.119999999999997</v>
      </c>
      <c r="N281" s="6">
        <f t="shared" ref="N281:P281" si="604">+SUM(E276:E281)+SUM(D282:D287)</f>
        <v>26.762</v>
      </c>
      <c r="O281" s="149">
        <f t="shared" si="604"/>
        <v>27.4</v>
      </c>
      <c r="P281" s="132">
        <f t="shared" si="604"/>
        <v>29.052999999999997</v>
      </c>
      <c r="Q281" s="163">
        <f t="shared" si="601"/>
        <v>6.0328467153284659E-2</v>
      </c>
      <c r="R281" s="157">
        <f t="shared" si="602"/>
        <v>-2.7960974543875472E-2</v>
      </c>
    </row>
    <row r="282" spans="1:18" x14ac:dyDescent="0.25">
      <c r="A282" s="131" t="s">
        <v>4</v>
      </c>
      <c r="B282" s="148">
        <f>+'[1]EXP TOTAL VINO PAIS'!F177/1000</f>
        <v>2.52</v>
      </c>
      <c r="C282" s="6">
        <f>+'[1]EXP TOTAL VINO PAIS'!F189/1000</f>
        <v>2.3010000000000002</v>
      </c>
      <c r="D282" s="6">
        <f>+'[1]EXP TOTAL VINO PAIS'!F201/1000</f>
        <v>2.1789999999999998</v>
      </c>
      <c r="E282" s="6">
        <f>+'[1]EXP TOTAL VINO PAIS'!F213/1000</f>
        <v>1.81</v>
      </c>
      <c r="F282" s="149">
        <f>+'[1]EXP TOTAL VINO PAIS'!F225/1000</f>
        <v>2.4279999999999999</v>
      </c>
      <c r="G282" s="132"/>
      <c r="H282" s="134"/>
      <c r="I282" s="2"/>
      <c r="J282" s="131" t="s">
        <v>4</v>
      </c>
      <c r="K282" s="148">
        <f>+SUM('[1]EXP TOTAL VINO PAIS'!F166:F177)/1000</f>
        <v>32.887</v>
      </c>
      <c r="L282" s="6">
        <f>+SUM(C276:C282)+SUM(B283:B287)</f>
        <v>32.042000000000002</v>
      </c>
      <c r="M282" s="6">
        <f t="shared" ref="M282" si="605">+SUM(D276:D282)+SUM(C283:C287)</f>
        <v>27.997999999999998</v>
      </c>
      <c r="N282" s="6">
        <f t="shared" ref="N282:O282" si="606">+SUM(E276:E282)+SUM(D283:D287)</f>
        <v>26.393000000000001</v>
      </c>
      <c r="O282" s="149">
        <f t="shared" si="606"/>
        <v>28.018000000000001</v>
      </c>
      <c r="P282" s="132"/>
      <c r="Q282" s="164"/>
      <c r="R282" s="158"/>
    </row>
    <row r="283" spans="1:18" x14ac:dyDescent="0.25">
      <c r="A283" s="131" t="s">
        <v>5</v>
      </c>
      <c r="B283" s="148">
        <f>+'[1]EXP TOTAL VINO PAIS'!F178/1000</f>
        <v>2.3130000000000002</v>
      </c>
      <c r="C283" s="6">
        <f>+'[1]EXP TOTAL VINO PAIS'!F190/1000</f>
        <v>2.238</v>
      </c>
      <c r="D283" s="6">
        <f>+'[1]EXP TOTAL VINO PAIS'!F202/1000</f>
        <v>1.865</v>
      </c>
      <c r="E283" s="6">
        <f>+'[1]EXP TOTAL VINO PAIS'!F214/1000</f>
        <v>2.012</v>
      </c>
      <c r="F283" s="149">
        <f>+'[1]EXP TOTAL VINO PAIS'!F226/1000</f>
        <v>3.6680000000000001</v>
      </c>
      <c r="G283" s="132"/>
      <c r="H283" s="134"/>
      <c r="I283" s="2"/>
      <c r="J283" s="131" t="s">
        <v>5</v>
      </c>
      <c r="K283" s="148">
        <f>+SUM('[1]EXP TOTAL VINO PAIS'!F167:F178)/1000</f>
        <v>31.853999999999999</v>
      </c>
      <c r="L283" s="6">
        <f>+SUM(C276:C283)+SUM(B284:B287)</f>
        <v>31.966999999999999</v>
      </c>
      <c r="M283" s="6">
        <f t="shared" ref="M283" si="607">+SUM(D276:D283)+SUM(C284:C287)</f>
        <v>27.625</v>
      </c>
      <c r="N283" s="6">
        <f t="shared" ref="N283:O283" si="608">+SUM(E276:E283)+SUM(D284:D287)</f>
        <v>26.54</v>
      </c>
      <c r="O283" s="149">
        <f t="shared" si="608"/>
        <v>29.673999999999999</v>
      </c>
      <c r="P283" s="132"/>
      <c r="Q283" s="164"/>
      <c r="R283" s="158"/>
    </row>
    <row r="284" spans="1:18" x14ac:dyDescent="0.25">
      <c r="A284" s="131" t="s">
        <v>6</v>
      </c>
      <c r="B284" s="148">
        <f>+'[1]EXP TOTAL VINO PAIS'!F179/1000</f>
        <v>4.0750000000000002</v>
      </c>
      <c r="C284" s="6">
        <f>+'[1]EXP TOTAL VINO PAIS'!F191/1000</f>
        <v>3.11</v>
      </c>
      <c r="D284" s="6">
        <f>+'[1]EXP TOTAL VINO PAIS'!F203/1000</f>
        <v>2.6930000000000001</v>
      </c>
      <c r="E284" s="6">
        <f>+'[1]EXP TOTAL VINO PAIS'!F215/1000</f>
        <v>2.2530000000000001</v>
      </c>
      <c r="F284" s="149">
        <f>+'[1]EXP TOTAL VINO PAIS'!F227/1000</f>
        <v>3.5550000000000002</v>
      </c>
      <c r="G284" s="132"/>
      <c r="H284" s="134"/>
      <c r="I284" s="2"/>
      <c r="J284" s="131" t="s">
        <v>6</v>
      </c>
      <c r="K284" s="148">
        <f>+SUM('[1]EXP TOTAL VINO PAIS'!F168:F179)/1000</f>
        <v>33.576000000000001</v>
      </c>
      <c r="L284" s="6">
        <f>+SUM(C276:C284)+SUM(B285:B287)</f>
        <v>31.002000000000002</v>
      </c>
      <c r="M284" s="6">
        <f t="shared" ref="M284" si="609">+SUM(D276:D284)+SUM(C285:C287)</f>
        <v>27.208000000000002</v>
      </c>
      <c r="N284" s="6">
        <f t="shared" ref="N284:O284" si="610">+SUM(E276:E284)+SUM(D285:D287)</f>
        <v>26.1</v>
      </c>
      <c r="O284" s="149">
        <f t="shared" si="610"/>
        <v>30.975999999999999</v>
      </c>
      <c r="P284" s="132"/>
      <c r="Q284" s="164"/>
      <c r="R284" s="158"/>
    </row>
    <row r="285" spans="1:18" x14ac:dyDescent="0.25">
      <c r="A285" s="131" t="s">
        <v>7</v>
      </c>
      <c r="B285" s="148">
        <f>+'[1]EXP TOTAL VINO PAIS'!F180/1000</f>
        <v>4.4509999999999996</v>
      </c>
      <c r="C285" s="6">
        <f>+'[1]EXP TOTAL VINO PAIS'!F192/1000</f>
        <v>4.2889999999999997</v>
      </c>
      <c r="D285" s="6">
        <f>+'[1]EXP TOTAL VINO PAIS'!F204/1000</f>
        <v>3.5979999999999999</v>
      </c>
      <c r="E285" s="6">
        <f>+'[1]EXP TOTAL VINO PAIS'!F216/1000</f>
        <v>3.2229999999999999</v>
      </c>
      <c r="F285" s="149">
        <f>+'[1]EXP TOTAL VINO PAIS'!F228/1000</f>
        <v>2.855</v>
      </c>
      <c r="G285" s="132"/>
      <c r="H285" s="134"/>
      <c r="I285" s="2"/>
      <c r="J285" s="131" t="s">
        <v>7</v>
      </c>
      <c r="K285" s="148">
        <f>+SUM('[1]EXP TOTAL VINO PAIS'!F169:F180)/1000</f>
        <v>32.777000000000001</v>
      </c>
      <c r="L285" s="6">
        <f>+SUM(C276:C285)+SUM(B286:B287)</f>
        <v>30.840000000000003</v>
      </c>
      <c r="M285" s="6">
        <f t="shared" ref="M285" si="611">+SUM(D276:D285)+SUM(C286:C287)</f>
        <v>26.517000000000003</v>
      </c>
      <c r="N285" s="6">
        <f t="shared" ref="N285:O285" si="612">+SUM(E276:E285)+SUM(D286:D287)</f>
        <v>25.725000000000001</v>
      </c>
      <c r="O285" s="149">
        <f t="shared" si="612"/>
        <v>30.608000000000001</v>
      </c>
      <c r="P285" s="132"/>
      <c r="Q285" s="164"/>
      <c r="R285" s="158"/>
    </row>
    <row r="286" spans="1:18" x14ac:dyDescent="0.25">
      <c r="A286" s="131" t="s">
        <v>8</v>
      </c>
      <c r="B286" s="148">
        <f>+'[1]EXP TOTAL VINO PAIS'!F181/1000</f>
        <v>3.5009999999999999</v>
      </c>
      <c r="C286" s="6">
        <f>+'[1]EXP TOTAL VINO PAIS'!F193/1000</f>
        <v>2.0339999999999998</v>
      </c>
      <c r="D286" s="6">
        <f>+'[1]EXP TOTAL VINO PAIS'!F205/1000</f>
        <v>3.0539999999999998</v>
      </c>
      <c r="E286" s="6">
        <f>+'[1]EXP TOTAL VINO PAIS'!F217/1000</f>
        <v>2.0760000000000001</v>
      </c>
      <c r="F286" s="149">
        <f>+'[1]EXP TOTAL VINO PAIS'!F229/1000</f>
        <v>2.7349999999999999</v>
      </c>
      <c r="G286" s="132"/>
      <c r="H286" s="134"/>
      <c r="I286" s="2"/>
      <c r="J286" s="131" t="s">
        <v>8</v>
      </c>
      <c r="K286" s="148">
        <f>+SUM('[1]EXP TOTAL VINO PAIS'!F170:F181)/1000</f>
        <v>33.774000000000001</v>
      </c>
      <c r="L286" s="6">
        <f>+SUM(C276:C286)+SUM(B287)</f>
        <v>29.373000000000001</v>
      </c>
      <c r="M286" s="6">
        <f t="shared" ref="M286" si="613">+SUM(D276:D286)+SUM(C287)</f>
        <v>27.536999999999999</v>
      </c>
      <c r="N286" s="6">
        <f t="shared" ref="N286:O286" si="614">+SUM(E276:E286)+SUM(D287)</f>
        <v>24.747000000000003</v>
      </c>
      <c r="O286" s="149">
        <f t="shared" si="614"/>
        <v>31.266999999999999</v>
      </c>
      <c r="P286" s="132"/>
      <c r="Q286" s="164"/>
      <c r="R286" s="158"/>
    </row>
    <row r="287" spans="1:18" x14ac:dyDescent="0.25">
      <c r="A287" s="131" t="s">
        <v>9</v>
      </c>
      <c r="B287" s="148">
        <f>+'[1]EXP TOTAL VINO PAIS'!F182/1000</f>
        <v>2.09</v>
      </c>
      <c r="C287" s="6">
        <f>+'[1]EXP TOTAL VINO PAIS'!F194/1000</f>
        <v>1.5429999999999999</v>
      </c>
      <c r="D287" s="6">
        <f>+'[1]EXP TOTAL VINO PAIS'!F206/1000</f>
        <v>2.8090000000000002</v>
      </c>
      <c r="E287" s="6">
        <f>+'[1]EXP TOTAL VINO PAIS'!F218/1000</f>
        <v>3.0089999999999999</v>
      </c>
      <c r="F287" s="149">
        <f>+'[1]EXP TOTAL VINO PAIS'!F230/1000</f>
        <v>2.0249999999999999</v>
      </c>
      <c r="G287" s="132"/>
      <c r="H287" s="134"/>
      <c r="I287" s="2"/>
      <c r="J287" s="131" t="s">
        <v>9</v>
      </c>
      <c r="K287" s="148">
        <f>+SUM('[1]EXP TOTAL VINO PAIS'!F171:F182)/1000</f>
        <v>33.631999999999998</v>
      </c>
      <c r="L287" s="6">
        <f>+SUM(C276:C287)</f>
        <v>28.826000000000001</v>
      </c>
      <c r="M287" s="6">
        <f t="shared" ref="M287" si="615">+SUM(D276:D287)</f>
        <v>28.803000000000001</v>
      </c>
      <c r="N287" s="6">
        <f t="shared" ref="N287:O287" si="616">+SUM(E276:E287)</f>
        <v>24.947000000000003</v>
      </c>
      <c r="O287" s="149">
        <f t="shared" si="616"/>
        <v>30.282999999999998</v>
      </c>
      <c r="P287" s="132"/>
      <c r="Q287" s="164"/>
      <c r="R287" s="158"/>
    </row>
    <row r="288" spans="1:18" ht="25.5" x14ac:dyDescent="0.25">
      <c r="A288" s="135" t="s">
        <v>13</v>
      </c>
      <c r="B288" s="150">
        <f>SUM(B276:B287)</f>
        <v>33.632000000000005</v>
      </c>
      <c r="C288" s="125">
        <f>SUM(C276:C287)</f>
        <v>28.826000000000001</v>
      </c>
      <c r="D288" s="125">
        <f>SUM(D276:D287)</f>
        <v>28.803000000000001</v>
      </c>
      <c r="E288" s="125">
        <f>SUM(E276:E287)</f>
        <v>24.947000000000003</v>
      </c>
      <c r="F288" s="151">
        <f>SUM(F276:F287)</f>
        <v>30.282999999999998</v>
      </c>
      <c r="G288" s="136"/>
      <c r="H288" s="137"/>
      <c r="I288" s="3"/>
      <c r="J288" s="135" t="s">
        <v>14</v>
      </c>
      <c r="K288" s="150">
        <f t="shared" ref="K288:P288" si="617">+AVERAGE(K276:K287)</f>
        <v>33.313833333333335</v>
      </c>
      <c r="L288" s="125">
        <f t="shared" si="617"/>
        <v>31.810500000000005</v>
      </c>
      <c r="M288" s="125">
        <f t="shared" si="617"/>
        <v>28.541499999999999</v>
      </c>
      <c r="N288" s="125">
        <f t="shared" si="617"/>
        <v>26.312249999999995</v>
      </c>
      <c r="O288" s="151">
        <f t="shared" si="617"/>
        <v>27.994916666666668</v>
      </c>
      <c r="P288" s="136">
        <f t="shared" si="617"/>
        <v>30.118166666666667</v>
      </c>
      <c r="Q288" s="166">
        <f t="shared" ref="Q288" si="618">+P288/O288-1</f>
        <v>7.5844126463435302E-2</v>
      </c>
      <c r="R288" s="159">
        <f t="shared" ref="R288" si="619">+POWER(P288/K288,0.2)-1</f>
        <v>-1.9966808036357087E-2</v>
      </c>
    </row>
    <row r="289" spans="1:18" ht="25.5" x14ac:dyDescent="0.25">
      <c r="A289" s="138" t="s">
        <v>15</v>
      </c>
      <c r="B289" s="152">
        <f>+B288/B$396</f>
        <v>4.1174007683398919E-2</v>
      </c>
      <c r="C289" s="126">
        <f t="shared" ref="C289:F289" si="620">+C288/C$396</f>
        <v>3.5767551859600011E-2</v>
      </c>
      <c r="D289" s="126">
        <f t="shared" si="620"/>
        <v>3.4944071045543881E-2</v>
      </c>
      <c r="E289" s="126">
        <f t="shared" si="620"/>
        <v>3.1336751690127049E-2</v>
      </c>
      <c r="F289" s="153">
        <f t="shared" si="620"/>
        <v>3.881520256759944E-2</v>
      </c>
      <c r="G289" s="140"/>
      <c r="H289" s="141"/>
      <c r="I289" s="3"/>
      <c r="J289" s="138" t="s">
        <v>15</v>
      </c>
      <c r="K289" s="152">
        <f>+K288/K$396</f>
        <v>4.5220919921171207E-2</v>
      </c>
      <c r="L289" s="126">
        <f t="shared" ref="L289:P289" si="621">+L288/L$396</f>
        <v>3.9245134196982771E-2</v>
      </c>
      <c r="M289" s="126">
        <f t="shared" si="621"/>
        <v>3.5232494157286791E-2</v>
      </c>
      <c r="N289" s="126">
        <f t="shared" si="621"/>
        <v>3.2205469892214934E-2</v>
      </c>
      <c r="O289" s="153">
        <f t="shared" si="621"/>
        <v>3.5610229539003356E-2</v>
      </c>
      <c r="P289" s="139">
        <f t="shared" si="621"/>
        <v>3.8116606116239952E-2</v>
      </c>
      <c r="Q289" s="165"/>
      <c r="R289" s="160"/>
    </row>
    <row r="290" spans="1:18" ht="26.25" thickBot="1" x14ac:dyDescent="0.3">
      <c r="A290" s="142" t="s">
        <v>12</v>
      </c>
      <c r="B290" s="154"/>
      <c r="C290" s="127">
        <f>+C288/B288-1</f>
        <v>-0.14289961941008578</v>
      </c>
      <c r="D290" s="127">
        <f t="shared" ref="D290:F290" si="622">+D288/C288-1</f>
        <v>-7.9789079303405064E-4</v>
      </c>
      <c r="E290" s="127">
        <f t="shared" si="622"/>
        <v>-0.1338749435822657</v>
      </c>
      <c r="F290" s="155">
        <f t="shared" si="622"/>
        <v>0.21389345412273997</v>
      </c>
      <c r="G290" s="143"/>
      <c r="H290" s="145"/>
      <c r="I290" s="2"/>
      <c r="J290" s="142" t="s">
        <v>12</v>
      </c>
      <c r="K290" s="154"/>
      <c r="L290" s="127">
        <f>+L288/K288-1</f>
        <v>-4.5126398943381774E-2</v>
      </c>
      <c r="M290" s="127">
        <f t="shared" ref="M290:P290" si="623">+M288/L288-1</f>
        <v>-0.10276481036135887</v>
      </c>
      <c r="N290" s="127">
        <f t="shared" si="623"/>
        <v>-7.810556557994508E-2</v>
      </c>
      <c r="O290" s="155">
        <f t="shared" si="623"/>
        <v>6.3949934599537128E-2</v>
      </c>
      <c r="P290" s="144">
        <f t="shared" si="623"/>
        <v>7.5844126463435302E-2</v>
      </c>
      <c r="Q290" s="143"/>
      <c r="R290" s="161"/>
    </row>
    <row r="291" spans="1:18" ht="15.75" thickBo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</row>
    <row r="292" spans="1:18" ht="15.75" thickBot="1" x14ac:dyDescent="0.3">
      <c r="A292" s="276" t="s">
        <v>130</v>
      </c>
      <c r="B292" s="277"/>
      <c r="C292" s="277"/>
      <c r="D292" s="277"/>
      <c r="E292" s="277"/>
      <c r="F292" s="277"/>
      <c r="G292" s="277"/>
      <c r="H292" s="278"/>
      <c r="I292" s="2"/>
      <c r="J292" s="276" t="s">
        <v>196</v>
      </c>
      <c r="K292" s="277"/>
      <c r="L292" s="277"/>
      <c r="M292" s="277"/>
      <c r="N292" s="277"/>
      <c r="O292" s="277"/>
      <c r="P292" s="277"/>
      <c r="Q292" s="277"/>
      <c r="R292" s="278"/>
    </row>
    <row r="293" spans="1:18" ht="38.25" x14ac:dyDescent="0.25">
      <c r="A293" s="128"/>
      <c r="B293" s="146">
        <v>2016</v>
      </c>
      <c r="C293" s="124">
        <f>+B293+1</f>
        <v>2017</v>
      </c>
      <c r="D293" s="124">
        <f t="shared" ref="D293:G293" si="624">+C293+1</f>
        <v>2018</v>
      </c>
      <c r="E293" s="124">
        <f t="shared" si="624"/>
        <v>2019</v>
      </c>
      <c r="F293" s="147">
        <f t="shared" si="624"/>
        <v>2020</v>
      </c>
      <c r="G293" s="129">
        <f t="shared" si="624"/>
        <v>2021</v>
      </c>
      <c r="H293" s="130" t="s">
        <v>16</v>
      </c>
      <c r="I293" s="2"/>
      <c r="J293" s="128"/>
      <c r="K293" s="146">
        <v>2016</v>
      </c>
      <c r="L293" s="124">
        <f>+K293+1</f>
        <v>2017</v>
      </c>
      <c r="M293" s="124">
        <f t="shared" ref="M293:P293" si="625">+L293+1</f>
        <v>2018</v>
      </c>
      <c r="N293" s="124">
        <f t="shared" si="625"/>
        <v>2019</v>
      </c>
      <c r="O293" s="147">
        <f t="shared" si="625"/>
        <v>2020</v>
      </c>
      <c r="P293" s="129">
        <f t="shared" si="625"/>
        <v>2021</v>
      </c>
      <c r="Q293" s="162" t="s">
        <v>16</v>
      </c>
      <c r="R293" s="156" t="s">
        <v>21</v>
      </c>
    </row>
    <row r="294" spans="1:18" x14ac:dyDescent="0.25">
      <c r="A294" s="131" t="s">
        <v>10</v>
      </c>
      <c r="B294" s="148">
        <f>+'[1]EXP TOTAL VINO PAIS'!G171/1000</f>
        <v>1.2410000000000001</v>
      </c>
      <c r="C294" s="6">
        <f>+'[1]EXP TOTAL VINO PAIS'!G183/1000</f>
        <v>1.022</v>
      </c>
      <c r="D294" s="6">
        <f>+'[1]EXP TOTAL VINO PAIS'!G195/1000</f>
        <v>1.575</v>
      </c>
      <c r="E294" s="6">
        <f>+'[1]EXP TOTAL VINO PAIS'!G207/1000</f>
        <v>1.4710000000000001</v>
      </c>
      <c r="F294" s="149">
        <f>+'[1]EXP TOTAL VINO PAIS'!G219/1000</f>
        <v>2.6970000000000001</v>
      </c>
      <c r="G294" s="132">
        <f>+'[1]EXP TOTAL VINO PAIS'!G231/1000</f>
        <v>0.97399999999999998</v>
      </c>
      <c r="H294" s="133">
        <f>+G294/F294-1</f>
        <v>-0.63885799035965896</v>
      </c>
      <c r="I294" s="2"/>
      <c r="J294" s="131" t="s">
        <v>10</v>
      </c>
      <c r="K294" s="148">
        <f>+SUM('[1]EXP TOTAL VINO PAIS'!G160:G171)/1000</f>
        <v>20.771000000000001</v>
      </c>
      <c r="L294" s="6">
        <f>+SUM(C294)+SUM(B295:B305)</f>
        <v>22.838999999999999</v>
      </c>
      <c r="M294" s="6">
        <f t="shared" ref="M294" si="626">+SUM(D294)+SUM(C295:C305)</f>
        <v>22.567000000000004</v>
      </c>
      <c r="N294" s="6">
        <f t="shared" ref="N294:P294" si="627">+SUM(E294)+SUM(D295:D305)</f>
        <v>23.985999999999994</v>
      </c>
      <c r="O294" s="149">
        <f t="shared" si="627"/>
        <v>26.215</v>
      </c>
      <c r="P294" s="132">
        <f t="shared" si="627"/>
        <v>21.397000000000002</v>
      </c>
      <c r="Q294" s="163">
        <f>+P294/O294-1</f>
        <v>-0.18378790768643893</v>
      </c>
      <c r="R294" s="157">
        <f>+POWER(P294/K294,0.2)-1</f>
        <v>5.9562568122393245E-3</v>
      </c>
    </row>
    <row r="295" spans="1:18" x14ac:dyDescent="0.25">
      <c r="A295" s="131" t="s">
        <v>11</v>
      </c>
      <c r="B295" s="148">
        <f>+'[1]EXP TOTAL VINO PAIS'!G172/1000</f>
        <v>1.2270000000000001</v>
      </c>
      <c r="C295" s="6">
        <f>+'[1]EXP TOTAL VINO PAIS'!G184/1000</f>
        <v>0.86599999999999999</v>
      </c>
      <c r="D295" s="6">
        <f>+'[1]EXP TOTAL VINO PAIS'!G196/1000</f>
        <v>1.33</v>
      </c>
      <c r="E295" s="6">
        <f>+'[1]EXP TOTAL VINO PAIS'!G208/1000</f>
        <v>0.98</v>
      </c>
      <c r="F295" s="149">
        <f>+'[1]EXP TOTAL VINO PAIS'!G220/1000</f>
        <v>1.39</v>
      </c>
      <c r="G295" s="132">
        <f>+'[1]EXP TOTAL VINO PAIS'!G232/1000</f>
        <v>2.7120000000000002</v>
      </c>
      <c r="H295" s="133">
        <f t="shared" ref="H295:H299" si="628">+G295/F295-1</f>
        <v>0.9510791366906477</v>
      </c>
      <c r="I295" s="2"/>
      <c r="J295" s="131" t="s">
        <v>11</v>
      </c>
      <c r="K295" s="148">
        <f>+SUM('[1]EXP TOTAL VINO PAIS'!G161:G172)/1000</f>
        <v>20.747</v>
      </c>
      <c r="L295" s="6">
        <f>+SUM(C294:C295)+SUM(B296:B305)</f>
        <v>22.478000000000002</v>
      </c>
      <c r="M295" s="6">
        <f t="shared" ref="M295" si="629">+SUM(D294:D295)+SUM(C296:C305)</f>
        <v>23.030999999999999</v>
      </c>
      <c r="N295" s="6">
        <f t="shared" ref="N295:P295" si="630">+SUM(E294:E295)+SUM(D296:D305)</f>
        <v>23.635999999999996</v>
      </c>
      <c r="O295" s="149">
        <f t="shared" si="630"/>
        <v>26.625</v>
      </c>
      <c r="P295" s="132">
        <f t="shared" si="630"/>
        <v>22.719000000000001</v>
      </c>
      <c r="Q295" s="163">
        <f t="shared" ref="Q295:Q297" si="631">+P295/O295-1</f>
        <v>-0.14670422535211258</v>
      </c>
      <c r="R295" s="157">
        <f t="shared" ref="R295:R297" si="632">+POWER(P295/K295,0.2)-1</f>
        <v>1.8325879386999366E-2</v>
      </c>
    </row>
    <row r="296" spans="1:18" x14ac:dyDescent="0.25">
      <c r="A296" s="131" t="s">
        <v>0</v>
      </c>
      <c r="B296" s="148">
        <f>+'[1]EXP TOTAL VINO PAIS'!G173/1000</f>
        <v>1.3009999999999999</v>
      </c>
      <c r="C296" s="6">
        <f>+'[1]EXP TOTAL VINO PAIS'!G185/1000</f>
        <v>1.478</v>
      </c>
      <c r="D296" s="6">
        <f>+'[1]EXP TOTAL VINO PAIS'!G197/1000</f>
        <v>2.2549999999999999</v>
      </c>
      <c r="E296" s="6">
        <f>+'[1]EXP TOTAL VINO PAIS'!G209/1000</f>
        <v>1.46</v>
      </c>
      <c r="F296" s="149">
        <f>+'[1]EXP TOTAL VINO PAIS'!G221/1000</f>
        <v>0.72299999999999998</v>
      </c>
      <c r="G296" s="132">
        <f>+'[1]EXP TOTAL VINO PAIS'!G233/1000</f>
        <v>2.3079999999999998</v>
      </c>
      <c r="H296" s="133">
        <f t="shared" si="628"/>
        <v>2.1922544951590592</v>
      </c>
      <c r="I296" s="2"/>
      <c r="J296" s="131" t="s">
        <v>0</v>
      </c>
      <c r="K296" s="148">
        <f>+SUM('[1]EXP TOTAL VINO PAIS'!G162:G173)/1000</f>
        <v>20.498000000000001</v>
      </c>
      <c r="L296" s="6">
        <f>+SUM(C294:C296)+SUM(B297:B305)</f>
        <v>22.654999999999998</v>
      </c>
      <c r="M296" s="6">
        <f t="shared" ref="M296" si="633">+SUM(D294:D296)+SUM(C297:C305)</f>
        <v>23.808</v>
      </c>
      <c r="N296" s="6">
        <f t="shared" ref="N296:P296" si="634">+SUM(E294:E296)+SUM(D297:D305)</f>
        <v>22.841000000000001</v>
      </c>
      <c r="O296" s="149">
        <f t="shared" si="634"/>
        <v>25.887999999999998</v>
      </c>
      <c r="P296" s="132">
        <f t="shared" si="634"/>
        <v>24.304000000000002</v>
      </c>
      <c r="Q296" s="163">
        <f t="shared" si="631"/>
        <v>-6.1186650185413916E-2</v>
      </c>
      <c r="R296" s="157">
        <f t="shared" si="632"/>
        <v>3.4649503174752017E-2</v>
      </c>
    </row>
    <row r="297" spans="1:18" x14ac:dyDescent="0.25">
      <c r="A297" s="131" t="s">
        <v>1</v>
      </c>
      <c r="B297" s="148">
        <f>+'[1]EXP TOTAL VINO PAIS'!G174/1000</f>
        <v>1.891</v>
      </c>
      <c r="C297" s="6">
        <f>+'[1]EXP TOTAL VINO PAIS'!G186/1000</f>
        <v>1.79</v>
      </c>
      <c r="D297" s="6">
        <f>+'[1]EXP TOTAL VINO PAIS'!G198/1000</f>
        <v>1.5940000000000001</v>
      </c>
      <c r="E297" s="6">
        <f>+'[1]EXP TOTAL VINO PAIS'!G210/1000</f>
        <v>1.4339999999999999</v>
      </c>
      <c r="F297" s="149">
        <f>+'[1]EXP TOTAL VINO PAIS'!G222/1000</f>
        <v>2.1110000000000002</v>
      </c>
      <c r="G297" s="132">
        <f>+'[1]EXP TOTAL VINO PAIS'!G234/1000</f>
        <v>1.2250000000000001</v>
      </c>
      <c r="H297" s="133">
        <f t="shared" si="628"/>
        <v>-0.41970630033159639</v>
      </c>
      <c r="I297" s="2"/>
      <c r="J297" s="131" t="s">
        <v>1</v>
      </c>
      <c r="K297" s="148">
        <f>+SUM('[1]EXP TOTAL VINO PAIS'!G163:G174)/1000</f>
        <v>20.771999999999998</v>
      </c>
      <c r="L297" s="6">
        <f>+SUM(C294:C297)+SUM(B298:B305)</f>
        <v>22.553999999999995</v>
      </c>
      <c r="M297" s="6">
        <f t="shared" ref="M297" si="635">+SUM(D294:D297)+SUM(C298:C305)</f>
        <v>23.612000000000002</v>
      </c>
      <c r="N297" s="6">
        <f t="shared" ref="N297:P297" si="636">+SUM(E294:E297)+SUM(D298:D305)</f>
        <v>22.680999999999997</v>
      </c>
      <c r="O297" s="149">
        <f t="shared" si="636"/>
        <v>26.564999999999998</v>
      </c>
      <c r="P297" s="132">
        <f t="shared" si="636"/>
        <v>23.417999999999999</v>
      </c>
      <c r="Q297" s="163">
        <f t="shared" si="631"/>
        <v>-0.11846414455110099</v>
      </c>
      <c r="R297" s="157">
        <f t="shared" si="632"/>
        <v>2.4269633876695673E-2</v>
      </c>
    </row>
    <row r="298" spans="1:18" x14ac:dyDescent="0.25">
      <c r="A298" s="131" t="s">
        <v>2</v>
      </c>
      <c r="B298" s="148">
        <f>+'[1]EXP TOTAL VINO PAIS'!G175/1000</f>
        <v>2.367</v>
      </c>
      <c r="C298" s="6">
        <f>+'[1]EXP TOTAL VINO PAIS'!G187/1000</f>
        <v>2.3149999999999999</v>
      </c>
      <c r="D298" s="6">
        <f>+'[1]EXP TOTAL VINO PAIS'!G199/1000</f>
        <v>1.3320000000000001</v>
      </c>
      <c r="E298" s="6">
        <f>+'[1]EXP TOTAL VINO PAIS'!G211/1000</f>
        <v>2.9470000000000001</v>
      </c>
      <c r="F298" s="149">
        <f>+'[1]EXP TOTAL VINO PAIS'!G223/1000</f>
        <v>1.6319999999999999</v>
      </c>
      <c r="G298" s="132">
        <f>+'[1]EXP TOTAL VINO PAIS'!G235/1000</f>
        <v>1.9079999999999999</v>
      </c>
      <c r="H298" s="133">
        <f t="shared" si="628"/>
        <v>0.16911764705882359</v>
      </c>
      <c r="I298" s="2"/>
      <c r="J298" s="131" t="s">
        <v>2</v>
      </c>
      <c r="K298" s="148">
        <f>+SUM('[1]EXP TOTAL VINO PAIS'!G164:G175)/1000</f>
        <v>20.55</v>
      </c>
      <c r="L298" s="6">
        <f>+SUM(C294:C298)+SUM(B299:B305)</f>
        <v>22.501999999999999</v>
      </c>
      <c r="M298" s="6">
        <f t="shared" ref="M298" si="637">+SUM(D294:D298)+SUM(C299:C305)</f>
        <v>22.628999999999998</v>
      </c>
      <c r="N298" s="6">
        <f t="shared" ref="N298:P298" si="638">+SUM(E294:E298)+SUM(D299:D305)</f>
        <v>24.295999999999999</v>
      </c>
      <c r="O298" s="149">
        <f t="shared" si="638"/>
        <v>25.25</v>
      </c>
      <c r="P298" s="132">
        <f t="shared" si="638"/>
        <v>23.693999999999996</v>
      </c>
      <c r="Q298" s="163">
        <f t="shared" ref="Q298:Q299" si="639">+P298/O298-1</f>
        <v>-6.162376237623779E-2</v>
      </c>
      <c r="R298" s="157">
        <f t="shared" ref="R298:R299" si="640">+POWER(P298/K298,0.2)-1</f>
        <v>2.8881389135419822E-2</v>
      </c>
    </row>
    <row r="299" spans="1:18" x14ac:dyDescent="0.25">
      <c r="A299" s="131" t="s">
        <v>3</v>
      </c>
      <c r="B299" s="148">
        <f>+'[1]EXP TOTAL VINO PAIS'!G176/1000</f>
        <v>1.2809999999999999</v>
      </c>
      <c r="C299" s="6">
        <f>+'[1]EXP TOTAL VINO PAIS'!G188/1000</f>
        <v>1.784</v>
      </c>
      <c r="D299" s="6">
        <f>+'[1]EXP TOTAL VINO PAIS'!G200/1000</f>
        <v>1.56</v>
      </c>
      <c r="E299" s="6">
        <f>+'[1]EXP TOTAL VINO PAIS'!G212/1000</f>
        <v>1.64</v>
      </c>
      <c r="F299" s="149">
        <f>+'[1]EXP TOTAL VINO PAIS'!G224/1000</f>
        <v>1.0289999999999999</v>
      </c>
      <c r="G299" s="132">
        <f>+'[1]EXP TOTAL VINO PAIS'!G236/1000</f>
        <v>1.768</v>
      </c>
      <c r="H299" s="133">
        <f t="shared" si="628"/>
        <v>0.71817298347910619</v>
      </c>
      <c r="I299" s="2"/>
      <c r="J299" s="131" t="s">
        <v>3</v>
      </c>
      <c r="K299" s="148">
        <f>+SUM('[1]EXP TOTAL VINO PAIS'!G165:G176)/1000</f>
        <v>19.814</v>
      </c>
      <c r="L299" s="6">
        <f>+SUM(C294:C299)+SUM(B300:B305)</f>
        <v>23.005000000000003</v>
      </c>
      <c r="M299" s="6">
        <f t="shared" ref="M299" si="641">+SUM(D294:D299)+SUM(C300:C305)</f>
        <v>22.405000000000001</v>
      </c>
      <c r="N299" s="6">
        <f t="shared" ref="N299:P299" si="642">+SUM(E294:E299)+SUM(D300:D305)</f>
        <v>24.376000000000001</v>
      </c>
      <c r="O299" s="149">
        <f t="shared" si="642"/>
        <v>24.638999999999996</v>
      </c>
      <c r="P299" s="132">
        <f t="shared" si="642"/>
        <v>24.433</v>
      </c>
      <c r="Q299" s="163">
        <f t="shared" si="639"/>
        <v>-8.3607289256867334E-3</v>
      </c>
      <c r="R299" s="157">
        <f t="shared" si="640"/>
        <v>4.2799771341045068E-2</v>
      </c>
    </row>
    <row r="300" spans="1:18" x14ac:dyDescent="0.25">
      <c r="A300" s="131" t="s">
        <v>4</v>
      </c>
      <c r="B300" s="148">
        <f>+'[1]EXP TOTAL VINO PAIS'!G177/1000</f>
        <v>1.7390000000000001</v>
      </c>
      <c r="C300" s="6">
        <f>+'[1]EXP TOTAL VINO PAIS'!G189/1000</f>
        <v>1.974</v>
      </c>
      <c r="D300" s="6">
        <f>+'[1]EXP TOTAL VINO PAIS'!G201/1000</f>
        <v>1.716</v>
      </c>
      <c r="E300" s="6">
        <f>+'[1]EXP TOTAL VINO PAIS'!G213/1000</f>
        <v>2.181</v>
      </c>
      <c r="F300" s="149">
        <f>+'[1]EXP TOTAL VINO PAIS'!G225/1000</f>
        <v>1.4570000000000001</v>
      </c>
      <c r="G300" s="132"/>
      <c r="H300" s="134"/>
      <c r="I300" s="2"/>
      <c r="J300" s="131" t="s">
        <v>4</v>
      </c>
      <c r="K300" s="148">
        <f>+SUM('[1]EXP TOTAL VINO PAIS'!G166:G177)/1000</f>
        <v>20.103000000000002</v>
      </c>
      <c r="L300" s="6">
        <f>+SUM(C294:C300)+SUM(B301:B305)</f>
        <v>23.240000000000002</v>
      </c>
      <c r="M300" s="6">
        <f t="shared" ref="M300" si="643">+SUM(D294:D300)+SUM(C301:C305)</f>
        <v>22.146999999999998</v>
      </c>
      <c r="N300" s="6">
        <f t="shared" ref="N300:O300" si="644">+SUM(E294:E300)+SUM(D301:D305)</f>
        <v>24.841000000000001</v>
      </c>
      <c r="O300" s="149">
        <f t="shared" si="644"/>
        <v>23.914999999999999</v>
      </c>
      <c r="P300" s="132"/>
      <c r="Q300" s="164"/>
      <c r="R300" s="158"/>
    </row>
    <row r="301" spans="1:18" x14ac:dyDescent="0.25">
      <c r="A301" s="131" t="s">
        <v>5</v>
      </c>
      <c r="B301" s="148">
        <f>+'[1]EXP TOTAL VINO PAIS'!G178/1000</f>
        <v>2.823</v>
      </c>
      <c r="C301" s="6">
        <f>+'[1]EXP TOTAL VINO PAIS'!G190/1000</f>
        <v>2.0539999999999998</v>
      </c>
      <c r="D301" s="6">
        <f>+'[1]EXP TOTAL VINO PAIS'!G202/1000</f>
        <v>3.101</v>
      </c>
      <c r="E301" s="6">
        <f>+'[1]EXP TOTAL VINO PAIS'!G214/1000</f>
        <v>2.044</v>
      </c>
      <c r="F301" s="149">
        <f>+'[1]EXP TOTAL VINO PAIS'!G226/1000</f>
        <v>2.1829999999999998</v>
      </c>
      <c r="G301" s="132"/>
      <c r="H301" s="134"/>
      <c r="I301" s="2"/>
      <c r="J301" s="131" t="s">
        <v>5</v>
      </c>
      <c r="K301" s="148">
        <f>+SUM('[1]EXP TOTAL VINO PAIS'!G167:G178)/1000</f>
        <v>21.818000000000001</v>
      </c>
      <c r="L301" s="6">
        <f>+SUM(C294:C301)+SUM(B302:B305)</f>
        <v>22.471</v>
      </c>
      <c r="M301" s="6">
        <f t="shared" ref="M301" si="645">+SUM(D294:D301)+SUM(C302:C305)</f>
        <v>23.194000000000003</v>
      </c>
      <c r="N301" s="6">
        <f t="shared" ref="N301:O301" si="646">+SUM(E294:E301)+SUM(D302:D305)</f>
        <v>23.783999999999999</v>
      </c>
      <c r="O301" s="149">
        <f t="shared" si="646"/>
        <v>24.054000000000002</v>
      </c>
      <c r="P301" s="132"/>
      <c r="Q301" s="164"/>
      <c r="R301" s="158"/>
    </row>
    <row r="302" spans="1:18" x14ac:dyDescent="0.25">
      <c r="A302" s="131" t="s">
        <v>6</v>
      </c>
      <c r="B302" s="148">
        <f>+'[1]EXP TOTAL VINO PAIS'!G179/1000</f>
        <v>2.1139999999999999</v>
      </c>
      <c r="C302" s="6">
        <f>+'[1]EXP TOTAL VINO PAIS'!G191/1000</f>
        <v>1.595</v>
      </c>
      <c r="D302" s="6">
        <f>+'[1]EXP TOTAL VINO PAIS'!G203/1000</f>
        <v>2.2839999999999998</v>
      </c>
      <c r="E302" s="6">
        <f>+'[1]EXP TOTAL VINO PAIS'!G215/1000</f>
        <v>3.8290000000000002</v>
      </c>
      <c r="F302" s="149">
        <f>+'[1]EXP TOTAL VINO PAIS'!G227/1000</f>
        <v>1.5529999999999999</v>
      </c>
      <c r="G302" s="132"/>
      <c r="H302" s="134"/>
      <c r="I302" s="2"/>
      <c r="J302" s="131" t="s">
        <v>6</v>
      </c>
      <c r="K302" s="148">
        <f>+SUM('[1]EXP TOTAL VINO PAIS'!G168:G179)/1000</f>
        <v>22.332999999999998</v>
      </c>
      <c r="L302" s="6">
        <f>+SUM(C294:C302)+SUM(B303:B305)</f>
        <v>21.952000000000002</v>
      </c>
      <c r="M302" s="6">
        <f t="shared" ref="M302" si="647">+SUM(D294:D302)+SUM(C303:C305)</f>
        <v>23.882999999999999</v>
      </c>
      <c r="N302" s="6">
        <f t="shared" ref="N302:O302" si="648">+SUM(E294:E302)+SUM(D303:D305)</f>
        <v>25.329000000000001</v>
      </c>
      <c r="O302" s="149">
        <f t="shared" si="648"/>
        <v>21.777999999999999</v>
      </c>
      <c r="P302" s="132"/>
      <c r="Q302" s="164"/>
      <c r="R302" s="158"/>
    </row>
    <row r="303" spans="1:18" x14ac:dyDescent="0.25">
      <c r="A303" s="131" t="s">
        <v>7</v>
      </c>
      <c r="B303" s="148">
        <f>+'[1]EXP TOTAL VINO PAIS'!G180/1000</f>
        <v>1.8080000000000001</v>
      </c>
      <c r="C303" s="6">
        <f>+'[1]EXP TOTAL VINO PAIS'!G192/1000</f>
        <v>1.462</v>
      </c>
      <c r="D303" s="6">
        <f>+'[1]EXP TOTAL VINO PAIS'!G204/1000</f>
        <v>2.1989999999999998</v>
      </c>
      <c r="E303" s="6">
        <f>+'[1]EXP TOTAL VINO PAIS'!G216/1000</f>
        <v>2.3730000000000002</v>
      </c>
      <c r="F303" s="149">
        <f>+'[1]EXP TOTAL VINO PAIS'!G228/1000</f>
        <v>1.992</v>
      </c>
      <c r="G303" s="132"/>
      <c r="H303" s="134"/>
      <c r="I303" s="2"/>
      <c r="J303" s="131" t="s">
        <v>7</v>
      </c>
      <c r="K303" s="148">
        <f>+SUM('[1]EXP TOTAL VINO PAIS'!G169:G180)/1000</f>
        <v>22.512</v>
      </c>
      <c r="L303" s="6">
        <f>+SUM(C294:C303)+SUM(B304:B305)</f>
        <v>21.606000000000002</v>
      </c>
      <c r="M303" s="6">
        <f t="shared" ref="M303" si="649">+SUM(D294:D303)+SUM(C304:C305)</f>
        <v>24.619999999999997</v>
      </c>
      <c r="N303" s="6">
        <f t="shared" ref="N303:O303" si="650">+SUM(E294:E303)+SUM(D304:D305)</f>
        <v>25.503</v>
      </c>
      <c r="O303" s="149">
        <f t="shared" si="650"/>
        <v>21.396999999999998</v>
      </c>
      <c r="P303" s="132"/>
      <c r="Q303" s="164"/>
      <c r="R303" s="158"/>
    </row>
    <row r="304" spans="1:18" x14ac:dyDescent="0.25">
      <c r="A304" s="131" t="s">
        <v>8</v>
      </c>
      <c r="B304" s="148">
        <f>+'[1]EXP TOTAL VINO PAIS'!G181/1000</f>
        <v>2.2839999999999998</v>
      </c>
      <c r="C304" s="6">
        <f>+'[1]EXP TOTAL VINO PAIS'!G193/1000</f>
        <v>2.879</v>
      </c>
      <c r="D304" s="6">
        <f>+'[1]EXP TOTAL VINO PAIS'!G205/1000</f>
        <v>1.8520000000000001</v>
      </c>
      <c r="E304" s="6">
        <f>+'[1]EXP TOTAL VINO PAIS'!G217/1000</f>
        <v>2.157</v>
      </c>
      <c r="F304" s="149">
        <f>+'[1]EXP TOTAL VINO PAIS'!G229/1000</f>
        <v>4.0579999999999998</v>
      </c>
      <c r="G304" s="132"/>
      <c r="H304" s="134"/>
      <c r="I304" s="2"/>
      <c r="J304" s="131" t="s">
        <v>8</v>
      </c>
      <c r="K304" s="148">
        <f>+SUM('[1]EXP TOTAL VINO PAIS'!G170:G181)/1000</f>
        <v>22.263999999999999</v>
      </c>
      <c r="L304" s="6">
        <f>+SUM(C294:C304)+SUM(B305)</f>
        <v>22.201000000000004</v>
      </c>
      <c r="M304" s="6">
        <f t="shared" ref="M304" si="651">+SUM(D294:D304)+SUM(C305)</f>
        <v>23.592999999999996</v>
      </c>
      <c r="N304" s="6">
        <f t="shared" ref="N304:O304" si="652">+SUM(E294:E304)+SUM(D305)</f>
        <v>25.808</v>
      </c>
      <c r="O304" s="149">
        <f t="shared" si="652"/>
        <v>23.297999999999998</v>
      </c>
      <c r="P304" s="132"/>
      <c r="Q304" s="164"/>
      <c r="R304" s="158"/>
    </row>
    <row r="305" spans="1:18" x14ac:dyDescent="0.25">
      <c r="A305" s="131" t="s">
        <v>9</v>
      </c>
      <c r="B305" s="148">
        <f>+'[1]EXP TOTAL VINO PAIS'!G182/1000</f>
        <v>2.9820000000000002</v>
      </c>
      <c r="C305" s="6">
        <f>+'[1]EXP TOTAL VINO PAIS'!G194/1000</f>
        <v>2.7949999999999999</v>
      </c>
      <c r="D305" s="6">
        <f>+'[1]EXP TOTAL VINO PAIS'!G206/1000</f>
        <v>3.2919999999999998</v>
      </c>
      <c r="E305" s="6">
        <f>+'[1]EXP TOTAL VINO PAIS'!G218/1000</f>
        <v>2.4729999999999999</v>
      </c>
      <c r="F305" s="149">
        <f>+'[1]EXP TOTAL VINO PAIS'!G230/1000</f>
        <v>2.2949999999999999</v>
      </c>
      <c r="G305" s="132"/>
      <c r="H305" s="134"/>
      <c r="I305" s="2"/>
      <c r="J305" s="131" t="s">
        <v>9</v>
      </c>
      <c r="K305" s="148">
        <f>+SUM('[1]EXP TOTAL VINO PAIS'!G171:G182)/1000</f>
        <v>23.058</v>
      </c>
      <c r="L305" s="6">
        <f>+SUM(C294:C305)</f>
        <v>22.014000000000003</v>
      </c>
      <c r="M305" s="6">
        <f t="shared" ref="M305" si="653">+SUM(D294:D305)</f>
        <v>24.089999999999996</v>
      </c>
      <c r="N305" s="6">
        <f t="shared" ref="N305:O305" si="654">+SUM(E294:E305)</f>
        <v>24.989000000000001</v>
      </c>
      <c r="O305" s="149">
        <f t="shared" si="654"/>
        <v>23.119999999999997</v>
      </c>
      <c r="P305" s="132"/>
      <c r="Q305" s="164"/>
      <c r="R305" s="158"/>
    </row>
    <row r="306" spans="1:18" ht="25.5" x14ac:dyDescent="0.25">
      <c r="A306" s="135" t="s">
        <v>13</v>
      </c>
      <c r="B306" s="150">
        <f>SUM(B294:B305)</f>
        <v>23.058</v>
      </c>
      <c r="C306" s="125">
        <f t="shared" ref="C306:F306" si="655">SUM(C294:C305)</f>
        <v>22.014000000000003</v>
      </c>
      <c r="D306" s="125">
        <f t="shared" si="655"/>
        <v>24.089999999999996</v>
      </c>
      <c r="E306" s="125">
        <f t="shared" si="655"/>
        <v>24.989000000000001</v>
      </c>
      <c r="F306" s="151">
        <f t="shared" si="655"/>
        <v>23.119999999999997</v>
      </c>
      <c r="G306" s="136"/>
      <c r="H306" s="137"/>
      <c r="I306" s="3"/>
      <c r="J306" s="135" t="s">
        <v>14</v>
      </c>
      <c r="K306" s="150">
        <f>+AVERAGE(K294:K305)</f>
        <v>21.270000000000003</v>
      </c>
      <c r="L306" s="125">
        <f>+AVERAGE(L294:L305)</f>
        <v>22.45975</v>
      </c>
      <c r="M306" s="125">
        <f t="shared" ref="M306:P306" si="656">+AVERAGE(M294:M305)</f>
        <v>23.298249999999996</v>
      </c>
      <c r="N306" s="125">
        <f t="shared" si="656"/>
        <v>24.339166666666667</v>
      </c>
      <c r="O306" s="151">
        <f t="shared" si="656"/>
        <v>24.39533333333333</v>
      </c>
      <c r="P306" s="136">
        <f t="shared" si="656"/>
        <v>23.327499999999997</v>
      </c>
      <c r="Q306" s="166">
        <f t="shared" ref="Q306" si="657">+P306/O306-1</f>
        <v>-4.3772032902467672E-2</v>
      </c>
      <c r="R306" s="159">
        <f t="shared" ref="R306" si="658">+POWER(P306/K306,0.2)-1</f>
        <v>1.8638629216805036E-2</v>
      </c>
    </row>
    <row r="307" spans="1:18" ht="25.5" x14ac:dyDescent="0.25">
      <c r="A307" s="138" t="s">
        <v>15</v>
      </c>
      <c r="B307" s="152">
        <f>+B306/B$396</f>
        <v>2.822877822204484E-2</v>
      </c>
      <c r="C307" s="126">
        <f t="shared" ref="C307:F307" si="659">+C306/C$396</f>
        <v>2.7315162930591646E-2</v>
      </c>
      <c r="D307" s="126">
        <f t="shared" si="659"/>
        <v>2.9226215029238344E-2</v>
      </c>
      <c r="E307" s="126">
        <f t="shared" si="659"/>
        <v>3.1389509279054983E-2</v>
      </c>
      <c r="F307" s="153">
        <f t="shared" si="659"/>
        <v>2.9634035048142486E-2</v>
      </c>
      <c r="G307" s="140"/>
      <c r="H307" s="141"/>
      <c r="I307" s="3"/>
      <c r="J307" s="138" t="s">
        <v>15</v>
      </c>
      <c r="K307" s="152">
        <f>+K306/K$396</f>
        <v>2.8872359331908518E-2</v>
      </c>
      <c r="L307" s="126">
        <f t="shared" ref="L307:P307" si="660">+L306/L$396</f>
        <v>2.7708960965111638E-2</v>
      </c>
      <c r="M307" s="126">
        <f t="shared" si="660"/>
        <v>2.8760067165355951E-2</v>
      </c>
      <c r="N307" s="126">
        <f t="shared" si="660"/>
        <v>2.9790470191068223E-2</v>
      </c>
      <c r="O307" s="153">
        <f t="shared" si="660"/>
        <v>3.1031470106674116E-2</v>
      </c>
      <c r="P307" s="139">
        <f t="shared" si="660"/>
        <v>2.9522551588794823E-2</v>
      </c>
      <c r="Q307" s="165"/>
      <c r="R307" s="160"/>
    </row>
    <row r="308" spans="1:18" ht="26.25" thickBot="1" x14ac:dyDescent="0.3">
      <c r="A308" s="142" t="s">
        <v>12</v>
      </c>
      <c r="B308" s="154"/>
      <c r="C308" s="127">
        <f>+C306/B306-1</f>
        <v>-4.5277127244340187E-2</v>
      </c>
      <c r="D308" s="127">
        <f t="shared" ref="D308:F308" si="661">+D306/C306-1</f>
        <v>9.4303624965930366E-2</v>
      </c>
      <c r="E308" s="127">
        <f t="shared" si="661"/>
        <v>3.7318389373184102E-2</v>
      </c>
      <c r="F308" s="155">
        <f t="shared" si="661"/>
        <v>-7.4792908879907305E-2</v>
      </c>
      <c r="G308" s="143"/>
      <c r="H308" s="145"/>
      <c r="I308" s="2"/>
      <c r="J308" s="142" t="s">
        <v>12</v>
      </c>
      <c r="K308" s="154"/>
      <c r="L308" s="127">
        <f>+L306/K306-1</f>
        <v>5.5935590032909932E-2</v>
      </c>
      <c r="M308" s="127">
        <f t="shared" ref="M308:P308" si="662">+M306/L306-1</f>
        <v>3.7333452064248096E-2</v>
      </c>
      <c r="N308" s="127">
        <f t="shared" si="662"/>
        <v>4.4677890685638211E-2</v>
      </c>
      <c r="O308" s="155">
        <f t="shared" si="662"/>
        <v>2.3076659704863722E-3</v>
      </c>
      <c r="P308" s="144">
        <f t="shared" si="662"/>
        <v>-4.3772032902467672E-2</v>
      </c>
      <c r="Q308" s="143"/>
      <c r="R308" s="161"/>
    </row>
    <row r="309" spans="1:18" ht="15.75" thickBot="1" x14ac:dyDescent="0.3"/>
    <row r="310" spans="1:18" ht="15.75" thickBot="1" x14ac:dyDescent="0.3">
      <c r="A310" s="276" t="s">
        <v>133</v>
      </c>
      <c r="B310" s="277"/>
      <c r="C310" s="277"/>
      <c r="D310" s="277"/>
      <c r="E310" s="277"/>
      <c r="F310" s="277"/>
      <c r="G310" s="277"/>
      <c r="H310" s="278"/>
      <c r="I310" s="2"/>
      <c r="J310" s="276" t="s">
        <v>134</v>
      </c>
      <c r="K310" s="277"/>
      <c r="L310" s="277"/>
      <c r="M310" s="277"/>
      <c r="N310" s="277"/>
      <c r="O310" s="277"/>
      <c r="P310" s="277"/>
      <c r="Q310" s="277"/>
      <c r="R310" s="278"/>
    </row>
    <row r="311" spans="1:18" ht="38.25" x14ac:dyDescent="0.25">
      <c r="A311" s="128"/>
      <c r="B311" s="146">
        <v>2016</v>
      </c>
      <c r="C311" s="124">
        <f>+B311+1</f>
        <v>2017</v>
      </c>
      <c r="D311" s="124">
        <f t="shared" ref="D311:G311" si="663">+C311+1</f>
        <v>2018</v>
      </c>
      <c r="E311" s="124">
        <f t="shared" si="663"/>
        <v>2019</v>
      </c>
      <c r="F311" s="147">
        <f t="shared" si="663"/>
        <v>2020</v>
      </c>
      <c r="G311" s="129">
        <f t="shared" si="663"/>
        <v>2021</v>
      </c>
      <c r="H311" s="130" t="s">
        <v>16</v>
      </c>
      <c r="I311" s="2"/>
      <c r="J311" s="128"/>
      <c r="K311" s="146">
        <v>2016</v>
      </c>
      <c r="L311" s="124">
        <f>+K311+1</f>
        <v>2017</v>
      </c>
      <c r="M311" s="124">
        <f t="shared" ref="M311:P311" si="664">+L311+1</f>
        <v>2018</v>
      </c>
      <c r="N311" s="124">
        <f t="shared" si="664"/>
        <v>2019</v>
      </c>
      <c r="O311" s="147">
        <f t="shared" si="664"/>
        <v>2020</v>
      </c>
      <c r="P311" s="129">
        <f t="shared" si="664"/>
        <v>2021</v>
      </c>
      <c r="Q311" s="162" t="s">
        <v>16</v>
      </c>
      <c r="R311" s="156" t="s">
        <v>21</v>
      </c>
    </row>
    <row r="312" spans="1:18" x14ac:dyDescent="0.25">
      <c r="A312" s="131" t="s">
        <v>10</v>
      </c>
      <c r="B312" s="148">
        <f>+'[1]EXP TOTAL VINO PAIS'!H171/1000</f>
        <v>1.4259999999999999</v>
      </c>
      <c r="C312" s="6">
        <f>+'[1]EXP TOTAL VINO PAIS'!H183/1000</f>
        <v>0.91600000000000004</v>
      </c>
      <c r="D312" s="6">
        <f>+'[1]EXP TOTAL VINO PAIS'!H195/1000</f>
        <v>0.74</v>
      </c>
      <c r="E312" s="6">
        <f>+'[1]EXP TOTAL VINO PAIS'!H207/1000</f>
        <v>0.47499999999999998</v>
      </c>
      <c r="F312" s="149">
        <f>+'[1]EXP TOTAL VINO PAIS'!H219/1000</f>
        <v>0.94699999999999995</v>
      </c>
      <c r="G312" s="132">
        <f>+'[1]EXP TOTAL VINO PAIS'!H231/1000</f>
        <v>1.282</v>
      </c>
      <c r="H312" s="133">
        <f>+G312/F312-1</f>
        <v>0.35374868004223869</v>
      </c>
      <c r="I312" s="2"/>
      <c r="J312" s="131" t="s">
        <v>10</v>
      </c>
      <c r="K312" s="148">
        <f>+SUM('[1]EXP TOTAL VINO PAIS'!H160:H171)/1000</f>
        <v>22.271000000000001</v>
      </c>
      <c r="L312" s="6">
        <f>+SUM(C312)+SUM(B313:B323)</f>
        <v>26.288000000000004</v>
      </c>
      <c r="M312" s="6">
        <f t="shared" ref="M312:P312" si="665">+SUM(D312)+SUM(C313:C323)</f>
        <v>19.911999999999999</v>
      </c>
      <c r="N312" s="6">
        <f t="shared" si="665"/>
        <v>20.489000000000001</v>
      </c>
      <c r="O312" s="149">
        <f t="shared" si="665"/>
        <v>21.276999999999997</v>
      </c>
      <c r="P312" s="132">
        <f t="shared" si="665"/>
        <v>18.841000000000001</v>
      </c>
      <c r="Q312" s="163">
        <f>+P312/O312-1</f>
        <v>-0.11448982469333069</v>
      </c>
      <c r="R312" s="157">
        <f>+POWER(P312/K312,0.2)-1</f>
        <v>-3.2896742052548555E-2</v>
      </c>
    </row>
    <row r="313" spans="1:18" x14ac:dyDescent="0.25">
      <c r="A313" s="131" t="s">
        <v>11</v>
      </c>
      <c r="B313" s="148">
        <f>+'[1]EXP TOTAL VINO PAIS'!H172/1000</f>
        <v>2.11</v>
      </c>
      <c r="C313" s="6">
        <f>+'[1]EXP TOTAL VINO PAIS'!H184/1000</f>
        <v>0.55400000000000005</v>
      </c>
      <c r="D313" s="6">
        <f>+'[1]EXP TOTAL VINO PAIS'!H196/1000</f>
        <v>0.82699999999999996</v>
      </c>
      <c r="E313" s="6">
        <f>+'[1]EXP TOTAL VINO PAIS'!H208/1000</f>
        <v>0.95</v>
      </c>
      <c r="F313" s="149">
        <f>+'[1]EXP TOTAL VINO PAIS'!H220/1000</f>
        <v>1.65</v>
      </c>
      <c r="G313" s="132">
        <f>+'[1]EXP TOTAL VINO PAIS'!H232/1000</f>
        <v>2.2949999999999999</v>
      </c>
      <c r="H313" s="133">
        <f t="shared" ref="H313:H317" si="666">+G313/F313-1</f>
        <v>0.39090909090909087</v>
      </c>
      <c r="I313" s="2"/>
      <c r="J313" s="131" t="s">
        <v>11</v>
      </c>
      <c r="K313" s="148">
        <f>+SUM('[1]EXP TOTAL VINO PAIS'!H161:H172)/1000</f>
        <v>23.117000000000001</v>
      </c>
      <c r="L313" s="6">
        <f>+SUM(C312:C313)+SUM(B314:B323)</f>
        <v>24.731999999999999</v>
      </c>
      <c r="M313" s="6">
        <f t="shared" ref="M313" si="667">+SUM(D312:D313)+SUM(C314:C323)</f>
        <v>20.184999999999999</v>
      </c>
      <c r="N313" s="6">
        <f t="shared" ref="N313:P313" si="668">+SUM(E312:E313)+SUM(D314:D323)</f>
        <v>20.612000000000002</v>
      </c>
      <c r="O313" s="149">
        <f t="shared" si="668"/>
        <v>21.976999999999997</v>
      </c>
      <c r="P313" s="132">
        <f t="shared" si="668"/>
        <v>19.486000000000001</v>
      </c>
      <c r="Q313" s="163">
        <f t="shared" ref="Q313:Q315" si="669">+P313/O313-1</f>
        <v>-0.11334577057833173</v>
      </c>
      <c r="R313" s="157">
        <f t="shared" ref="R313:R315" si="670">+POWER(P313/K313,0.2)-1</f>
        <v>-3.3597054328748377E-2</v>
      </c>
    </row>
    <row r="314" spans="1:18" x14ac:dyDescent="0.25">
      <c r="A314" s="131" t="s">
        <v>0</v>
      </c>
      <c r="B314" s="148">
        <f>+'[1]EXP TOTAL VINO PAIS'!H173/1000</f>
        <v>1.502</v>
      </c>
      <c r="C314" s="6">
        <f>+'[1]EXP TOTAL VINO PAIS'!H185/1000</f>
        <v>0.84799999999999998</v>
      </c>
      <c r="D314" s="6">
        <f>+'[1]EXP TOTAL VINO PAIS'!H197/1000</f>
        <v>1.163</v>
      </c>
      <c r="E314" s="6">
        <f>+'[1]EXP TOTAL VINO PAIS'!H209/1000</f>
        <v>1.22</v>
      </c>
      <c r="F314" s="149">
        <f>+'[1]EXP TOTAL VINO PAIS'!H221/1000</f>
        <v>0.90700000000000003</v>
      </c>
      <c r="G314" s="132">
        <f>+'[1]EXP TOTAL VINO PAIS'!H233/1000</f>
        <v>2.1480000000000001</v>
      </c>
      <c r="H314" s="133">
        <f t="shared" si="666"/>
        <v>1.3682469680264608</v>
      </c>
      <c r="I314" s="2"/>
      <c r="J314" s="131" t="s">
        <v>0</v>
      </c>
      <c r="K314" s="148">
        <f>+SUM('[1]EXP TOTAL VINO PAIS'!H162:H173)/1000</f>
        <v>21.814</v>
      </c>
      <c r="L314" s="6">
        <f>+SUM(C312:C314)+SUM(B315:B323)</f>
        <v>24.078000000000003</v>
      </c>
      <c r="M314" s="6">
        <f t="shared" ref="M314" si="671">+SUM(D312:D314)+SUM(C315:C323)</f>
        <v>20.5</v>
      </c>
      <c r="N314" s="6">
        <f t="shared" ref="N314:P314" si="672">+SUM(E312:E314)+SUM(D315:D323)</f>
        <v>20.668999999999997</v>
      </c>
      <c r="O314" s="149">
        <f t="shared" si="672"/>
        <v>21.663999999999998</v>
      </c>
      <c r="P314" s="132">
        <f t="shared" si="672"/>
        <v>20.727</v>
      </c>
      <c r="Q314" s="163">
        <f t="shared" si="669"/>
        <v>-4.3251477104874314E-2</v>
      </c>
      <c r="R314" s="157">
        <f t="shared" si="670"/>
        <v>-1.017087668813943E-2</v>
      </c>
    </row>
    <row r="315" spans="1:18" x14ac:dyDescent="0.25">
      <c r="A315" s="131" t="s">
        <v>1</v>
      </c>
      <c r="B315" s="148">
        <f>+'[1]EXP TOTAL VINO PAIS'!H174/1000</f>
        <v>1.167</v>
      </c>
      <c r="C315" s="6">
        <f>+'[1]EXP TOTAL VINO PAIS'!H186/1000</f>
        <v>0.74199999999999999</v>
      </c>
      <c r="D315" s="6">
        <f>+'[1]EXP TOTAL VINO PAIS'!H198/1000</f>
        <v>1.1599999999999999</v>
      </c>
      <c r="E315" s="6">
        <f>+'[1]EXP TOTAL VINO PAIS'!H210/1000</f>
        <v>1.7270000000000001</v>
      </c>
      <c r="F315" s="149">
        <f>+'[1]EXP TOTAL VINO PAIS'!H222/1000</f>
        <v>0.48799999999999999</v>
      </c>
      <c r="G315" s="132">
        <f>+'[1]EXP TOTAL VINO PAIS'!H234/1000</f>
        <v>1.7330000000000001</v>
      </c>
      <c r="H315" s="133">
        <f t="shared" si="666"/>
        <v>2.5512295081967218</v>
      </c>
      <c r="I315" s="2"/>
      <c r="J315" s="131" t="s">
        <v>1</v>
      </c>
      <c r="K315" s="148">
        <f>+SUM('[1]EXP TOTAL VINO PAIS'!H163:H174)/1000</f>
        <v>21.283999999999999</v>
      </c>
      <c r="L315" s="6">
        <f>+SUM(C312:C315)+SUM(B316:B323)</f>
        <v>23.652999999999999</v>
      </c>
      <c r="M315" s="6">
        <f t="shared" ref="M315" si="673">+SUM(D312:D315)+SUM(C316:C323)</f>
        <v>20.918000000000003</v>
      </c>
      <c r="N315" s="6">
        <f t="shared" ref="N315:P315" si="674">+SUM(E312:E315)+SUM(D316:D323)</f>
        <v>21.236000000000001</v>
      </c>
      <c r="O315" s="149">
        <f t="shared" si="674"/>
        <v>20.425000000000001</v>
      </c>
      <c r="P315" s="132">
        <f t="shared" si="674"/>
        <v>21.972000000000001</v>
      </c>
      <c r="Q315" s="163">
        <f t="shared" si="669"/>
        <v>7.5740514075887333E-2</v>
      </c>
      <c r="R315" s="157">
        <f t="shared" si="670"/>
        <v>6.3829444675589375E-3</v>
      </c>
    </row>
    <row r="316" spans="1:18" x14ac:dyDescent="0.25">
      <c r="A316" s="131" t="s">
        <v>2</v>
      </c>
      <c r="B316" s="148">
        <f>+'[1]EXP TOTAL VINO PAIS'!H175/1000</f>
        <v>2.9340000000000002</v>
      </c>
      <c r="C316" s="6">
        <f>+'[1]EXP TOTAL VINO PAIS'!H187/1000</f>
        <v>2.0339999999999998</v>
      </c>
      <c r="D316" s="6">
        <f>+'[1]EXP TOTAL VINO PAIS'!H199/1000</f>
        <v>0.89700000000000002</v>
      </c>
      <c r="E316" s="6">
        <f>+'[1]EXP TOTAL VINO PAIS'!H211/1000</f>
        <v>1.9319999999999999</v>
      </c>
      <c r="F316" s="149">
        <f>+'[1]EXP TOTAL VINO PAIS'!H223/1000</f>
        <v>1.264</v>
      </c>
      <c r="G316" s="132">
        <f>+'[1]EXP TOTAL VINO PAIS'!H235/1000</f>
        <v>2.5449999999999999</v>
      </c>
      <c r="H316" s="133">
        <f t="shared" si="666"/>
        <v>1.0134493670886076</v>
      </c>
      <c r="I316" s="2"/>
      <c r="J316" s="131" t="s">
        <v>2</v>
      </c>
      <c r="K316" s="148">
        <f>+SUM('[1]EXP TOTAL VINO PAIS'!H164:H175)/1000</f>
        <v>22.532</v>
      </c>
      <c r="L316" s="6">
        <f>+SUM(C312:C316)+SUM(B317:B323)</f>
        <v>22.753</v>
      </c>
      <c r="M316" s="6">
        <f t="shared" ref="M316" si="675">+SUM(D312:D316)+SUM(C317:C323)</f>
        <v>19.780999999999999</v>
      </c>
      <c r="N316" s="6">
        <f t="shared" ref="N316:P316" si="676">+SUM(E312:E316)+SUM(D317:D323)</f>
        <v>22.271000000000001</v>
      </c>
      <c r="O316" s="149">
        <f t="shared" si="676"/>
        <v>19.757000000000001</v>
      </c>
      <c r="P316" s="132">
        <f t="shared" si="676"/>
        <v>23.253</v>
      </c>
      <c r="Q316" s="163">
        <f t="shared" ref="Q316:Q317" si="677">+P316/O316-1</f>
        <v>0.17694994179278223</v>
      </c>
      <c r="R316" s="157">
        <f t="shared" ref="R316:R317" si="678">+POWER(P316/K316,0.2)-1</f>
        <v>6.3194107379473952E-3</v>
      </c>
    </row>
    <row r="317" spans="1:18" x14ac:dyDescent="0.25">
      <c r="A317" s="131" t="s">
        <v>3</v>
      </c>
      <c r="B317" s="148">
        <f>+'[1]EXP TOTAL VINO PAIS'!H176/1000</f>
        <v>0.88900000000000001</v>
      </c>
      <c r="C317" s="6">
        <f>+'[1]EXP TOTAL VINO PAIS'!H188/1000</f>
        <v>1.018</v>
      </c>
      <c r="D317" s="6">
        <f>+'[1]EXP TOTAL VINO PAIS'!H200/1000</f>
        <v>1.2410000000000001</v>
      </c>
      <c r="E317" s="6">
        <f>+'[1]EXP TOTAL VINO PAIS'!H212/1000</f>
        <v>1.7150000000000001</v>
      </c>
      <c r="F317" s="149">
        <f>+'[1]EXP TOTAL VINO PAIS'!H224/1000</f>
        <v>0.748</v>
      </c>
      <c r="G317" s="132">
        <f>+'[1]EXP TOTAL VINO PAIS'!H236/1000</f>
        <v>1.8979999999999999</v>
      </c>
      <c r="H317" s="133">
        <f t="shared" si="666"/>
        <v>1.5374331550802136</v>
      </c>
      <c r="I317" s="2"/>
      <c r="J317" s="131" t="s">
        <v>3</v>
      </c>
      <c r="K317" s="148">
        <f>+SUM('[1]EXP TOTAL VINO PAIS'!H165:H176)/1000</f>
        <v>20.608000000000001</v>
      </c>
      <c r="L317" s="6">
        <f>+SUM(C312:C317)+SUM(B318:B323)</f>
        <v>22.881999999999998</v>
      </c>
      <c r="M317" s="6">
        <f t="shared" ref="M317" si="679">+SUM(D312:D317)+SUM(C318:C323)</f>
        <v>20.004000000000001</v>
      </c>
      <c r="N317" s="6">
        <f t="shared" ref="N317:P317" si="680">+SUM(E312:E317)+SUM(D318:D323)</f>
        <v>22.744999999999997</v>
      </c>
      <c r="O317" s="149">
        <f t="shared" si="680"/>
        <v>18.790000000000003</v>
      </c>
      <c r="P317" s="132">
        <f t="shared" si="680"/>
        <v>24.402999999999999</v>
      </c>
      <c r="Q317" s="163">
        <f t="shared" si="677"/>
        <v>0.29872272485364526</v>
      </c>
      <c r="R317" s="157">
        <f t="shared" si="678"/>
        <v>3.43832393929282E-2</v>
      </c>
    </row>
    <row r="318" spans="1:18" x14ac:dyDescent="0.25">
      <c r="A318" s="131" t="s">
        <v>4</v>
      </c>
      <c r="B318" s="148">
        <f>+'[1]EXP TOTAL VINO PAIS'!H177/1000</f>
        <v>2.4889999999999999</v>
      </c>
      <c r="C318" s="6">
        <f>+'[1]EXP TOTAL VINO PAIS'!H189/1000</f>
        <v>4.1269999999999998</v>
      </c>
      <c r="D318" s="6">
        <f>+'[1]EXP TOTAL VINO PAIS'!H201/1000</f>
        <v>2.2040000000000002</v>
      </c>
      <c r="E318" s="6">
        <f>+'[1]EXP TOTAL VINO PAIS'!H213/1000</f>
        <v>3.0670000000000002</v>
      </c>
      <c r="F318" s="149">
        <f>+'[1]EXP TOTAL VINO PAIS'!H225/1000</f>
        <v>2.875</v>
      </c>
      <c r="G318" s="132"/>
      <c r="H318" s="134"/>
      <c r="I318" s="2"/>
      <c r="J318" s="131" t="s">
        <v>4</v>
      </c>
      <c r="K318" s="148">
        <f>+SUM('[1]EXP TOTAL VINO PAIS'!H166:H177)/1000</f>
        <v>20.678000000000001</v>
      </c>
      <c r="L318" s="6">
        <f>+SUM(C312:C318)+SUM(B319:B323)</f>
        <v>24.519999999999996</v>
      </c>
      <c r="M318" s="6">
        <f t="shared" ref="M318" si="681">+SUM(D312:D318)+SUM(C319:C323)</f>
        <v>18.081000000000003</v>
      </c>
      <c r="N318" s="6">
        <f t="shared" ref="N318:O318" si="682">+SUM(E312:E318)+SUM(D319:D323)</f>
        <v>23.608000000000001</v>
      </c>
      <c r="O318" s="149">
        <f t="shared" si="682"/>
        <v>18.598000000000003</v>
      </c>
      <c r="P318" s="132"/>
      <c r="Q318" s="164"/>
      <c r="R318" s="158"/>
    </row>
    <row r="319" spans="1:18" x14ac:dyDescent="0.25">
      <c r="A319" s="131" t="s">
        <v>5</v>
      </c>
      <c r="B319" s="148">
        <f>+'[1]EXP TOTAL VINO PAIS'!H178/1000</f>
        <v>5.0540000000000003</v>
      </c>
      <c r="C319" s="6">
        <f>+'[1]EXP TOTAL VINO PAIS'!H190/1000</f>
        <v>3.9550000000000001</v>
      </c>
      <c r="D319" s="6">
        <f>+'[1]EXP TOTAL VINO PAIS'!H202/1000</f>
        <v>2.2810000000000001</v>
      </c>
      <c r="E319" s="6">
        <f>+'[1]EXP TOTAL VINO PAIS'!H214/1000</f>
        <v>4.1790000000000003</v>
      </c>
      <c r="F319" s="149">
        <f>+'[1]EXP TOTAL VINO PAIS'!H226/1000</f>
        <v>3.089</v>
      </c>
      <c r="G319" s="132"/>
      <c r="H319" s="134"/>
      <c r="I319" s="2"/>
      <c r="J319" s="131" t="s">
        <v>5</v>
      </c>
      <c r="K319" s="148">
        <f>+SUM('[1]EXP TOTAL VINO PAIS'!H167:H178)/1000</f>
        <v>22.972999999999999</v>
      </c>
      <c r="L319" s="6">
        <f>+SUM(C312:C319)+SUM(B320:B323)</f>
        <v>23.420999999999999</v>
      </c>
      <c r="M319" s="6">
        <f t="shared" ref="M319" si="683">+SUM(D312:D319)+SUM(C320:C323)</f>
        <v>16.407000000000004</v>
      </c>
      <c r="N319" s="6">
        <f t="shared" ref="N319:O319" si="684">+SUM(E312:E319)+SUM(D320:D323)</f>
        <v>25.506</v>
      </c>
      <c r="O319" s="149">
        <f t="shared" si="684"/>
        <v>17.508000000000003</v>
      </c>
      <c r="P319" s="132"/>
      <c r="Q319" s="164"/>
      <c r="R319" s="158"/>
    </row>
    <row r="320" spans="1:18" x14ac:dyDescent="0.25">
      <c r="A320" s="131" t="s">
        <v>6</v>
      </c>
      <c r="B320" s="148">
        <f>+'[1]EXP TOTAL VINO PAIS'!H179/1000</f>
        <v>5.1520000000000001</v>
      </c>
      <c r="C320" s="6">
        <f>+'[1]EXP TOTAL VINO PAIS'!H191/1000</f>
        <v>1.046</v>
      </c>
      <c r="D320" s="6">
        <f>+'[1]EXP TOTAL VINO PAIS'!H203/1000</f>
        <v>6.0839999999999996</v>
      </c>
      <c r="E320" s="6">
        <f>+'[1]EXP TOTAL VINO PAIS'!H215/1000</f>
        <v>1.1739999999999999</v>
      </c>
      <c r="F320" s="149">
        <f>+'[1]EXP TOTAL VINO PAIS'!H227/1000</f>
        <v>1.454</v>
      </c>
      <c r="G320" s="132"/>
      <c r="H320" s="134"/>
      <c r="I320" s="2"/>
      <c r="J320" s="131" t="s">
        <v>6</v>
      </c>
      <c r="K320" s="148">
        <f>+SUM('[1]EXP TOTAL VINO PAIS'!H168:H179)/1000</f>
        <v>26.076000000000001</v>
      </c>
      <c r="L320" s="6">
        <f>+SUM(C312:C320)+SUM(B321:B323)</f>
        <v>19.314999999999998</v>
      </c>
      <c r="M320" s="6">
        <f t="shared" ref="M320" si="685">+SUM(D312:D320)+SUM(C321:C323)</f>
        <v>21.445</v>
      </c>
      <c r="N320" s="6">
        <f t="shared" ref="N320:O320" si="686">+SUM(E312:E320)+SUM(D321:D323)</f>
        <v>20.596</v>
      </c>
      <c r="O320" s="149">
        <f t="shared" si="686"/>
        <v>17.788000000000004</v>
      </c>
      <c r="P320" s="132"/>
      <c r="Q320" s="164"/>
      <c r="R320" s="158"/>
    </row>
    <row r="321" spans="1:18" x14ac:dyDescent="0.25">
      <c r="A321" s="131" t="s">
        <v>7</v>
      </c>
      <c r="B321" s="148">
        <f>+'[1]EXP TOTAL VINO PAIS'!H180/1000</f>
        <v>1.905</v>
      </c>
      <c r="C321" s="6">
        <f>+'[1]EXP TOTAL VINO PAIS'!H192/1000</f>
        <v>1.2649999999999999</v>
      </c>
      <c r="D321" s="6">
        <f>+'[1]EXP TOTAL VINO PAIS'!H204/1000</f>
        <v>2.2370000000000001</v>
      </c>
      <c r="E321" s="6">
        <f>+'[1]EXP TOTAL VINO PAIS'!H216/1000</f>
        <v>1.1180000000000001</v>
      </c>
      <c r="F321" s="149">
        <f>+'[1]EXP TOTAL VINO PAIS'!H228/1000</f>
        <v>1.94</v>
      </c>
      <c r="G321" s="132"/>
      <c r="H321" s="134"/>
      <c r="I321" s="2"/>
      <c r="J321" s="131" t="s">
        <v>7</v>
      </c>
      <c r="K321" s="148">
        <f>+SUM('[1]EXP TOTAL VINO PAIS'!H169:H180)/1000</f>
        <v>26.710999999999999</v>
      </c>
      <c r="L321" s="6">
        <f>+SUM(C312:C321)+SUM(B322:B323)</f>
        <v>18.674999999999997</v>
      </c>
      <c r="M321" s="6">
        <f t="shared" ref="M321" si="687">+SUM(D312:D321)+SUM(C322:C323)</f>
        <v>22.417000000000002</v>
      </c>
      <c r="N321" s="6">
        <f t="shared" ref="N321:O321" si="688">+SUM(E312:E321)+SUM(D322:D323)</f>
        <v>19.476999999999997</v>
      </c>
      <c r="O321" s="149">
        <f t="shared" si="688"/>
        <v>18.610000000000003</v>
      </c>
      <c r="P321" s="132"/>
      <c r="Q321" s="164"/>
      <c r="R321" s="158"/>
    </row>
    <row r="322" spans="1:18" x14ac:dyDescent="0.25">
      <c r="A322" s="131" t="s">
        <v>8</v>
      </c>
      <c r="B322" s="148">
        <f>+'[1]EXP TOTAL VINO PAIS'!H181/1000</f>
        <v>1.429</v>
      </c>
      <c r="C322" s="6">
        <f>+'[1]EXP TOTAL VINO PAIS'!H193/1000</f>
        <v>2.0249999999999999</v>
      </c>
      <c r="D322" s="6">
        <f>+'[1]EXP TOTAL VINO PAIS'!H205/1000</f>
        <v>0.97899999999999998</v>
      </c>
      <c r="E322" s="6">
        <f>+'[1]EXP TOTAL VINO PAIS'!H217/1000</f>
        <v>1.9059999999999999</v>
      </c>
      <c r="F322" s="149">
        <f>+'[1]EXP TOTAL VINO PAIS'!H229/1000</f>
        <v>1.5029999999999999</v>
      </c>
      <c r="G322" s="132"/>
      <c r="H322" s="134"/>
      <c r="I322" s="2"/>
      <c r="J322" s="131" t="s">
        <v>8</v>
      </c>
      <c r="K322" s="148">
        <f>+SUM('[1]EXP TOTAL VINO PAIS'!H170:H181)/1000</f>
        <v>27.335999999999999</v>
      </c>
      <c r="L322" s="6">
        <f>+SUM(C312:C322)+SUM(B323)</f>
        <v>19.270999999999997</v>
      </c>
      <c r="M322" s="6">
        <f t="shared" ref="M322" si="689">+SUM(D312:D322)+SUM(C323)</f>
        <v>21.371000000000002</v>
      </c>
      <c r="N322" s="6">
        <f t="shared" ref="N322:O322" si="690">+SUM(E312:E322)+SUM(D323)</f>
        <v>20.403999999999996</v>
      </c>
      <c r="O322" s="149">
        <f t="shared" si="690"/>
        <v>18.207000000000001</v>
      </c>
      <c r="P322" s="132"/>
      <c r="Q322" s="164"/>
      <c r="R322" s="158"/>
    </row>
    <row r="323" spans="1:18" x14ac:dyDescent="0.25">
      <c r="A323" s="131" t="s">
        <v>9</v>
      </c>
      <c r="B323" s="148">
        <f>+'[1]EXP TOTAL VINO PAIS'!H182/1000</f>
        <v>0.74099999999999999</v>
      </c>
      <c r="C323" s="6">
        <f>+'[1]EXP TOTAL VINO PAIS'!H194/1000</f>
        <v>1.5580000000000001</v>
      </c>
      <c r="D323" s="6">
        <f>+'[1]EXP TOTAL VINO PAIS'!H206/1000</f>
        <v>0.94099999999999995</v>
      </c>
      <c r="E323" s="6">
        <f>+'[1]EXP TOTAL VINO PAIS'!H218/1000</f>
        <v>1.3420000000000001</v>
      </c>
      <c r="F323" s="149">
        <f>+'[1]EXP TOTAL VINO PAIS'!H230/1000</f>
        <v>1.641</v>
      </c>
      <c r="G323" s="132"/>
      <c r="H323" s="134"/>
      <c r="I323" s="2"/>
      <c r="J323" s="131" t="s">
        <v>9</v>
      </c>
      <c r="K323" s="148">
        <f>+SUM('[1]EXP TOTAL VINO PAIS'!H171:H182)/1000</f>
        <v>26.797999999999998</v>
      </c>
      <c r="L323" s="6">
        <f>+SUM(C312:C323)</f>
        <v>20.087999999999997</v>
      </c>
      <c r="M323" s="6">
        <f t="shared" ref="M323" si="691">+SUM(D312:D323)</f>
        <v>20.754000000000001</v>
      </c>
      <c r="N323" s="6">
        <f t="shared" ref="N323:O323" si="692">+SUM(E312:E323)</f>
        <v>20.804999999999996</v>
      </c>
      <c r="O323" s="149">
        <f t="shared" si="692"/>
        <v>18.506</v>
      </c>
      <c r="P323" s="132"/>
      <c r="Q323" s="164"/>
      <c r="R323" s="158"/>
    </row>
    <row r="324" spans="1:18" ht="25.5" x14ac:dyDescent="0.25">
      <c r="A324" s="135" t="s">
        <v>13</v>
      </c>
      <c r="B324" s="150">
        <f>SUM(B312:B323)</f>
        <v>26.797999999999998</v>
      </c>
      <c r="C324" s="125">
        <f t="shared" ref="C324:F324" si="693">SUM(C312:C323)</f>
        <v>20.087999999999997</v>
      </c>
      <c r="D324" s="125">
        <f t="shared" si="693"/>
        <v>20.754000000000001</v>
      </c>
      <c r="E324" s="125">
        <f t="shared" si="693"/>
        <v>20.804999999999996</v>
      </c>
      <c r="F324" s="151">
        <f t="shared" si="693"/>
        <v>18.506</v>
      </c>
      <c r="G324" s="136"/>
      <c r="H324" s="137"/>
      <c r="I324" s="3"/>
      <c r="J324" s="135" t="s">
        <v>14</v>
      </c>
      <c r="K324" s="150">
        <f t="shared" ref="K324" si="694">+AVERAGE(K312:K323)</f>
        <v>23.516499999999997</v>
      </c>
      <c r="L324" s="125">
        <f>+AVERAGE(L312:L323)</f>
        <v>22.472999999999999</v>
      </c>
      <c r="M324" s="125">
        <f t="shared" ref="M324:P324" si="695">+AVERAGE(M312:M323)</f>
        <v>20.147916666666667</v>
      </c>
      <c r="N324" s="125">
        <f t="shared" si="695"/>
        <v>21.534833333333335</v>
      </c>
      <c r="O324" s="151">
        <f t="shared" si="695"/>
        <v>19.425583333333336</v>
      </c>
      <c r="P324" s="136">
        <f t="shared" si="695"/>
        <v>21.447000000000003</v>
      </c>
      <c r="Q324" s="166">
        <f t="shared" ref="Q324" si="696">+P324/O324-1</f>
        <v>0.10405950915244921</v>
      </c>
      <c r="R324" s="159">
        <f t="shared" ref="R324" si="697">+POWER(P324/K324,0.2)-1</f>
        <v>-1.8254830072545802E-2</v>
      </c>
    </row>
    <row r="325" spans="1:18" ht="25.5" x14ac:dyDescent="0.25">
      <c r="A325" s="138" t="s">
        <v>15</v>
      </c>
      <c r="B325" s="152">
        <f>+B324/B$396</f>
        <v>3.2807476745353351E-2</v>
      </c>
      <c r="C325" s="126">
        <f t="shared" ref="C325:F325" si="698">+C324/C$396</f>
        <v>2.4925365356124503E-2</v>
      </c>
      <c r="D325" s="126">
        <f t="shared" si="698"/>
        <v>2.5178948390071097E-2</v>
      </c>
      <c r="E325" s="126">
        <f t="shared" si="698"/>
        <v>2.6133848515376319E-2</v>
      </c>
      <c r="F325" s="153">
        <f t="shared" si="698"/>
        <v>2.3720045527721667E-2</v>
      </c>
      <c r="G325" s="140"/>
      <c r="H325" s="141"/>
      <c r="I325" s="3"/>
      <c r="J325" s="138" t="s">
        <v>15</v>
      </c>
      <c r="K325" s="152">
        <f>+K324/K$396</f>
        <v>3.1921807156973507E-2</v>
      </c>
      <c r="L325" s="126">
        <f t="shared" ref="L325:P325" si="699">+L324/L$396</f>
        <v>2.7725307706851315E-2</v>
      </c>
      <c r="M325" s="126">
        <f t="shared" si="699"/>
        <v>2.4871200050447052E-2</v>
      </c>
      <c r="N325" s="126">
        <f t="shared" si="699"/>
        <v>2.6358043365752967E-2</v>
      </c>
      <c r="O325" s="153">
        <f t="shared" si="699"/>
        <v>2.4709824632294718E-2</v>
      </c>
      <c r="P325" s="139">
        <f t="shared" si="699"/>
        <v>2.7142649830666925E-2</v>
      </c>
      <c r="Q325" s="165"/>
      <c r="R325" s="160"/>
    </row>
    <row r="326" spans="1:18" ht="26.25" thickBot="1" x14ac:dyDescent="0.3">
      <c r="A326" s="142" t="s">
        <v>12</v>
      </c>
      <c r="B326" s="154"/>
      <c r="C326" s="127">
        <f>+C324/B324-1</f>
        <v>-0.25039182028509599</v>
      </c>
      <c r="D326" s="127">
        <f t="shared" ref="D326:F326" si="700">+D324/C324-1</f>
        <v>3.3154121863799402E-2</v>
      </c>
      <c r="E326" s="127">
        <f t="shared" si="700"/>
        <v>2.4573576178084089E-3</v>
      </c>
      <c r="F326" s="155">
        <f t="shared" si="700"/>
        <v>-0.11050228310502264</v>
      </c>
      <c r="G326" s="143"/>
      <c r="H326" s="145"/>
      <c r="I326" s="2"/>
      <c r="J326" s="142" t="s">
        <v>12</v>
      </c>
      <c r="K326" s="154"/>
      <c r="L326" s="127">
        <f>+L324/K324-1</f>
        <v>-4.437309973848147E-2</v>
      </c>
      <c r="M326" s="127">
        <f t="shared" ref="M326:P326" si="701">+M324/L324-1</f>
        <v>-0.10346119046559565</v>
      </c>
      <c r="N326" s="127">
        <f t="shared" si="701"/>
        <v>6.8836728363147692E-2</v>
      </c>
      <c r="O326" s="155">
        <f t="shared" si="701"/>
        <v>-9.7945963516473222E-2</v>
      </c>
      <c r="P326" s="144">
        <f t="shared" si="701"/>
        <v>0.10405950915244921</v>
      </c>
      <c r="Q326" s="143"/>
      <c r="R326" s="161"/>
    </row>
    <row r="327" spans="1:18" ht="15.75" thickBo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</row>
    <row r="328" spans="1:18" ht="15.75" thickBot="1" x14ac:dyDescent="0.3">
      <c r="A328" s="276" t="s">
        <v>135</v>
      </c>
      <c r="B328" s="277"/>
      <c r="C328" s="277"/>
      <c r="D328" s="277"/>
      <c r="E328" s="277"/>
      <c r="F328" s="277"/>
      <c r="G328" s="277"/>
      <c r="H328" s="278"/>
      <c r="I328" s="2"/>
      <c r="J328" s="276" t="s">
        <v>136</v>
      </c>
      <c r="K328" s="277"/>
      <c r="L328" s="277"/>
      <c r="M328" s="277"/>
      <c r="N328" s="277"/>
      <c r="O328" s="277"/>
      <c r="P328" s="277"/>
      <c r="Q328" s="277"/>
      <c r="R328" s="278"/>
    </row>
    <row r="329" spans="1:18" ht="38.25" x14ac:dyDescent="0.25">
      <c r="A329" s="128"/>
      <c r="B329" s="146">
        <v>2016</v>
      </c>
      <c r="C329" s="124">
        <f>+B329+1</f>
        <v>2017</v>
      </c>
      <c r="D329" s="124">
        <f t="shared" ref="D329:G329" si="702">+C329+1</f>
        <v>2018</v>
      </c>
      <c r="E329" s="124">
        <f t="shared" si="702"/>
        <v>2019</v>
      </c>
      <c r="F329" s="147">
        <f t="shared" si="702"/>
        <v>2020</v>
      </c>
      <c r="G329" s="129">
        <f t="shared" si="702"/>
        <v>2021</v>
      </c>
      <c r="H329" s="130" t="s">
        <v>16</v>
      </c>
      <c r="I329" s="2"/>
      <c r="J329" s="128"/>
      <c r="K329" s="146">
        <v>2016</v>
      </c>
      <c r="L329" s="124">
        <f>+K329+1</f>
        <v>2017</v>
      </c>
      <c r="M329" s="124">
        <f t="shared" ref="M329:P329" si="703">+L329+1</f>
        <v>2018</v>
      </c>
      <c r="N329" s="124">
        <f t="shared" si="703"/>
        <v>2019</v>
      </c>
      <c r="O329" s="147">
        <f t="shared" si="703"/>
        <v>2020</v>
      </c>
      <c r="P329" s="129">
        <f t="shared" si="703"/>
        <v>2021</v>
      </c>
      <c r="Q329" s="162" t="s">
        <v>16</v>
      </c>
      <c r="R329" s="156" t="s">
        <v>21</v>
      </c>
    </row>
    <row r="330" spans="1:18" x14ac:dyDescent="0.25">
      <c r="A330" s="131" t="s">
        <v>10</v>
      </c>
      <c r="B330" s="148">
        <f>+'[1]EXP TOTAL VINO PAIS'!I171/1000</f>
        <v>0.435</v>
      </c>
      <c r="C330" s="6">
        <f>+'[1]EXP TOTAL VINO PAIS'!I183/1000</f>
        <v>1.238</v>
      </c>
      <c r="D330" s="6">
        <f>+'[1]EXP TOTAL VINO PAIS'!I195/1000</f>
        <v>1.212</v>
      </c>
      <c r="E330" s="6">
        <f>+'[1]EXP TOTAL VINO PAIS'!I207/1000</f>
        <v>1.0109999999999999</v>
      </c>
      <c r="F330" s="149">
        <f>+'[1]EXP TOTAL VINO PAIS'!I219/1000</f>
        <v>0.60599999999999998</v>
      </c>
      <c r="G330" s="132">
        <f>+'[1]EXP TOTAL VINO PAIS'!I231/1000</f>
        <v>0.45500000000000002</v>
      </c>
      <c r="H330" s="133">
        <f>+G330/F330-1</f>
        <v>-0.24917491749174914</v>
      </c>
      <c r="I330" s="2"/>
      <c r="J330" s="131" t="s">
        <v>10</v>
      </c>
      <c r="K330" s="148">
        <f>+SUM('[1]EXP TOTAL VINO PAIS'!I160:I171)/1000</f>
        <v>10.369</v>
      </c>
      <c r="L330" s="6">
        <f>+SUM(C330)+SUM(B331:B341)</f>
        <v>17.204000000000001</v>
      </c>
      <c r="M330" s="6">
        <f t="shared" ref="M330" si="704">+SUM(D330)+SUM(C331:C341)</f>
        <v>20.227</v>
      </c>
      <c r="N330" s="6">
        <f t="shared" ref="N330:P330" si="705">+SUM(E330)+SUM(D331:D341)</f>
        <v>18.009999999999998</v>
      </c>
      <c r="O330" s="149">
        <f t="shared" si="705"/>
        <v>13.75</v>
      </c>
      <c r="P330" s="132">
        <f t="shared" si="705"/>
        <v>12.577</v>
      </c>
      <c r="Q330" s="163">
        <f>+P330/O330-1</f>
        <v>-8.530909090909089E-2</v>
      </c>
      <c r="R330" s="157">
        <f>+POWER(P330/K330,0.2)-1</f>
        <v>3.9364878337730058E-2</v>
      </c>
    </row>
    <row r="331" spans="1:18" x14ac:dyDescent="0.25">
      <c r="A331" s="131" t="s">
        <v>11</v>
      </c>
      <c r="B331" s="148">
        <f>+'[1]EXP TOTAL VINO PAIS'!I172/1000</f>
        <v>0.57999999999999996</v>
      </c>
      <c r="C331" s="6">
        <f>+'[1]EXP TOTAL VINO PAIS'!I184/1000</f>
        <v>1.1339999999999999</v>
      </c>
      <c r="D331" s="6">
        <f>+'[1]EXP TOTAL VINO PAIS'!I196/1000</f>
        <v>0.88400000000000001</v>
      </c>
      <c r="E331" s="6">
        <f>+'[1]EXP TOTAL VINO PAIS'!I208/1000</f>
        <v>0.71799999999999997</v>
      </c>
      <c r="F331" s="149">
        <f>+'[1]EXP TOTAL VINO PAIS'!I220/1000</f>
        <v>0.503</v>
      </c>
      <c r="G331" s="132">
        <f>+'[1]EXP TOTAL VINO PAIS'!I232/1000</f>
        <v>0.92100000000000004</v>
      </c>
      <c r="H331" s="133">
        <f t="shared" ref="H331:H335" si="706">+G331/F331-1</f>
        <v>0.83101391650099421</v>
      </c>
      <c r="I331" s="2"/>
      <c r="J331" s="131" t="s">
        <v>11</v>
      </c>
      <c r="K331" s="148">
        <f>+SUM('[1]EXP TOTAL VINO PAIS'!I161:I172)/1000</f>
        <v>10.5</v>
      </c>
      <c r="L331" s="6">
        <f>+SUM(C330:C331)+SUM(B332:B341)</f>
        <v>17.757999999999999</v>
      </c>
      <c r="M331" s="6">
        <f t="shared" ref="M331" si="707">+SUM(D330:D331)+SUM(C332:C341)</f>
        <v>19.977</v>
      </c>
      <c r="N331" s="6">
        <f t="shared" ref="N331:P331" si="708">+SUM(E330:E331)+SUM(D332:D341)</f>
        <v>17.843999999999998</v>
      </c>
      <c r="O331" s="149">
        <f t="shared" si="708"/>
        <v>13.535</v>
      </c>
      <c r="P331" s="132">
        <f t="shared" si="708"/>
        <v>12.994999999999999</v>
      </c>
      <c r="Q331" s="163">
        <f t="shared" ref="Q331:Q333" si="709">+P331/O331-1</f>
        <v>-3.9896564462504669E-2</v>
      </c>
      <c r="R331" s="157">
        <f t="shared" ref="R331:R333" si="710">+POWER(P331/K331,0.2)-1</f>
        <v>4.3559934779340059E-2</v>
      </c>
    </row>
    <row r="332" spans="1:18" x14ac:dyDescent="0.25">
      <c r="A332" s="131" t="s">
        <v>0</v>
      </c>
      <c r="B332" s="148">
        <f>+'[1]EXP TOTAL VINO PAIS'!I173/1000</f>
        <v>1.177</v>
      </c>
      <c r="C332" s="6">
        <f>+'[1]EXP TOTAL VINO PAIS'!I185/1000</f>
        <v>0.48799999999999999</v>
      </c>
      <c r="D332" s="6">
        <f>+'[1]EXP TOTAL VINO PAIS'!I197/1000</f>
        <v>2.089</v>
      </c>
      <c r="E332" s="6">
        <f>+'[1]EXP TOTAL VINO PAIS'!I209/1000</f>
        <v>0.85599999999999998</v>
      </c>
      <c r="F332" s="149">
        <f>+'[1]EXP TOTAL VINO PAIS'!I221/1000</f>
        <v>0.51900000000000002</v>
      </c>
      <c r="G332" s="132">
        <f>+'[1]EXP TOTAL VINO PAIS'!I233/1000</f>
        <v>1.393</v>
      </c>
      <c r="H332" s="133">
        <f t="shared" si="706"/>
        <v>1.6840077071290942</v>
      </c>
      <c r="I332" s="2"/>
      <c r="J332" s="131" t="s">
        <v>0</v>
      </c>
      <c r="K332" s="148">
        <f>+SUM('[1]EXP TOTAL VINO PAIS'!I162:I173)/1000</f>
        <v>10.866</v>
      </c>
      <c r="L332" s="6">
        <f>+SUM(C330:C332)+SUM(B333:B341)</f>
        <v>17.068999999999999</v>
      </c>
      <c r="M332" s="6">
        <f t="shared" ref="M332" si="711">+SUM(D330:D332)+SUM(C333:C341)</f>
        <v>21.578000000000003</v>
      </c>
      <c r="N332" s="6">
        <f t="shared" ref="N332:P332" si="712">+SUM(E330:E332)+SUM(D333:D341)</f>
        <v>16.611000000000001</v>
      </c>
      <c r="O332" s="149">
        <f t="shared" si="712"/>
        <v>13.198000000000002</v>
      </c>
      <c r="P332" s="132">
        <f t="shared" si="712"/>
        <v>13.869</v>
      </c>
      <c r="Q332" s="163">
        <f t="shared" si="709"/>
        <v>5.0841036520684835E-2</v>
      </c>
      <c r="R332" s="157">
        <f t="shared" si="710"/>
        <v>5.0013999679846766E-2</v>
      </c>
    </row>
    <row r="333" spans="1:18" x14ac:dyDescent="0.25">
      <c r="A333" s="131" t="s">
        <v>1</v>
      </c>
      <c r="B333" s="148">
        <f>+'[1]EXP TOTAL VINO PAIS'!I174/1000</f>
        <v>1.2170000000000001</v>
      </c>
      <c r="C333" s="6">
        <f>+'[1]EXP TOTAL VINO PAIS'!I186/1000</f>
        <v>1.232</v>
      </c>
      <c r="D333" s="6">
        <f>+'[1]EXP TOTAL VINO PAIS'!I198/1000</f>
        <v>1.55</v>
      </c>
      <c r="E333" s="6">
        <f>+'[1]EXP TOTAL VINO PAIS'!I210/1000</f>
        <v>1.151</v>
      </c>
      <c r="F333" s="149">
        <f>+'[1]EXP TOTAL VINO PAIS'!I222/1000</f>
        <v>0.47599999999999998</v>
      </c>
      <c r="G333" s="132">
        <f>+'[1]EXP TOTAL VINO PAIS'!I234/1000</f>
        <v>1.5489999999999999</v>
      </c>
      <c r="H333" s="133">
        <f t="shared" si="706"/>
        <v>2.2542016806722689</v>
      </c>
      <c r="I333" s="2"/>
      <c r="J333" s="131" t="s">
        <v>1</v>
      </c>
      <c r="K333" s="148">
        <f>+SUM('[1]EXP TOTAL VINO PAIS'!I163:I174)/1000</f>
        <v>11.316000000000001</v>
      </c>
      <c r="L333" s="6">
        <f>+SUM(C330:C333)+SUM(B334:B341)</f>
        <v>17.084</v>
      </c>
      <c r="M333" s="6">
        <f t="shared" ref="M333" si="713">+SUM(D330:D333)+SUM(C334:C341)</f>
        <v>21.896000000000001</v>
      </c>
      <c r="N333" s="6">
        <f t="shared" ref="N333:P333" si="714">+SUM(E330:E333)+SUM(D334:D341)</f>
        <v>16.212</v>
      </c>
      <c r="O333" s="149">
        <f t="shared" si="714"/>
        <v>12.523</v>
      </c>
      <c r="P333" s="132">
        <f t="shared" si="714"/>
        <v>14.942</v>
      </c>
      <c r="Q333" s="163">
        <f t="shared" si="709"/>
        <v>0.19316457717799262</v>
      </c>
      <c r="R333" s="157">
        <f t="shared" si="710"/>
        <v>5.7165930666593701E-2</v>
      </c>
    </row>
    <row r="334" spans="1:18" x14ac:dyDescent="0.25">
      <c r="A334" s="131" t="s">
        <v>2</v>
      </c>
      <c r="B334" s="148">
        <f>+'[1]EXP TOTAL VINO PAIS'!I175/1000</f>
        <v>1.4379999999999999</v>
      </c>
      <c r="C334" s="6">
        <f>+'[1]EXP TOTAL VINO PAIS'!I187/1000</f>
        <v>2.411</v>
      </c>
      <c r="D334" s="6">
        <f>+'[1]EXP TOTAL VINO PAIS'!I199/1000</f>
        <v>1.2050000000000001</v>
      </c>
      <c r="E334" s="6">
        <f>+'[1]EXP TOTAL VINO PAIS'!I211/1000</f>
        <v>1.167</v>
      </c>
      <c r="F334" s="149">
        <f>+'[1]EXP TOTAL VINO PAIS'!I223/1000</f>
        <v>1.577</v>
      </c>
      <c r="G334" s="132">
        <f>+'[1]EXP TOTAL VINO PAIS'!I235/1000</f>
        <v>2.7360000000000002</v>
      </c>
      <c r="H334" s="133">
        <f t="shared" si="706"/>
        <v>0.73493975903614484</v>
      </c>
      <c r="I334" s="2"/>
      <c r="J334" s="131" t="s">
        <v>2</v>
      </c>
      <c r="K334" s="148">
        <f>+SUM('[1]EXP TOTAL VINO PAIS'!I164:I175)/1000</f>
        <v>11.85</v>
      </c>
      <c r="L334" s="6">
        <f>+SUM(C330:C334)+SUM(B335:B341)</f>
        <v>18.057000000000002</v>
      </c>
      <c r="M334" s="6">
        <f t="shared" ref="M334" si="715">+SUM(D330:D334)+SUM(C335:C341)</f>
        <v>20.69</v>
      </c>
      <c r="N334" s="6">
        <f t="shared" ref="N334:P334" si="716">+SUM(E330:E334)+SUM(D335:D341)</f>
        <v>16.173999999999999</v>
      </c>
      <c r="O334" s="149">
        <f t="shared" si="716"/>
        <v>12.933</v>
      </c>
      <c r="P334" s="132">
        <f t="shared" si="716"/>
        <v>16.100999999999999</v>
      </c>
      <c r="Q334" s="163">
        <f t="shared" ref="Q334:Q335" si="717">+P334/O334-1</f>
        <v>0.24495476687543483</v>
      </c>
      <c r="R334" s="157">
        <f t="shared" ref="R334:R335" si="718">+POWER(P334/K334,0.2)-1</f>
        <v>6.322921122528502E-2</v>
      </c>
    </row>
    <row r="335" spans="1:18" x14ac:dyDescent="0.25">
      <c r="A335" s="131" t="s">
        <v>3</v>
      </c>
      <c r="B335" s="148">
        <f>+'[1]EXP TOTAL VINO PAIS'!I176/1000</f>
        <v>1.5660000000000001</v>
      </c>
      <c r="C335" s="6">
        <f>+'[1]EXP TOTAL VINO PAIS'!I188/1000</f>
        <v>2.3620000000000001</v>
      </c>
      <c r="D335" s="6">
        <f>+'[1]EXP TOTAL VINO PAIS'!I200/1000</f>
        <v>1.55</v>
      </c>
      <c r="E335" s="6">
        <f>+'[1]EXP TOTAL VINO PAIS'!I212/1000</f>
        <v>1.292</v>
      </c>
      <c r="F335" s="149">
        <f>+'[1]EXP TOTAL VINO PAIS'!I224/1000</f>
        <v>1.9359999999999999</v>
      </c>
      <c r="G335" s="132">
        <f>+'[1]EXP TOTAL VINO PAIS'!I236/1000</f>
        <v>1.0980000000000001</v>
      </c>
      <c r="H335" s="133">
        <f t="shared" si="706"/>
        <v>-0.43285123966942141</v>
      </c>
      <c r="I335" s="2"/>
      <c r="J335" s="131" t="s">
        <v>3</v>
      </c>
      <c r="K335" s="148">
        <f>+SUM('[1]EXP TOTAL VINO PAIS'!I165:I176)/1000</f>
        <v>11.864000000000001</v>
      </c>
      <c r="L335" s="6">
        <f>+SUM(C330:C335)+SUM(B336:B341)</f>
        <v>18.853000000000002</v>
      </c>
      <c r="M335" s="6">
        <f t="shared" ref="M335" si="719">+SUM(D330:D335)+SUM(C336:C341)</f>
        <v>19.878</v>
      </c>
      <c r="N335" s="6">
        <f t="shared" ref="N335:P335" si="720">+SUM(E330:E335)+SUM(D336:D341)</f>
        <v>15.916</v>
      </c>
      <c r="O335" s="149">
        <f t="shared" si="720"/>
        <v>13.577000000000002</v>
      </c>
      <c r="P335" s="132">
        <f t="shared" si="720"/>
        <v>15.263000000000002</v>
      </c>
      <c r="Q335" s="163">
        <f t="shared" si="717"/>
        <v>0.12418059954334537</v>
      </c>
      <c r="R335" s="157">
        <f t="shared" si="718"/>
        <v>5.1675491758642611E-2</v>
      </c>
    </row>
    <row r="336" spans="1:18" x14ac:dyDescent="0.25">
      <c r="A336" s="131" t="s">
        <v>4</v>
      </c>
      <c r="B336" s="148">
        <f>+'[1]EXP TOTAL VINO PAIS'!I177/1000</f>
        <v>1.742</v>
      </c>
      <c r="C336" s="6">
        <f>+'[1]EXP TOTAL VINO PAIS'!I189/1000</f>
        <v>2.4580000000000002</v>
      </c>
      <c r="D336" s="6">
        <f>+'[1]EXP TOTAL VINO PAIS'!I201/1000</f>
        <v>2.012</v>
      </c>
      <c r="E336" s="6">
        <f>+'[1]EXP TOTAL VINO PAIS'!I213/1000</f>
        <v>1.444</v>
      </c>
      <c r="F336" s="149">
        <f>+'[1]EXP TOTAL VINO PAIS'!I225/1000</f>
        <v>1.4319999999999999</v>
      </c>
      <c r="G336" s="132"/>
      <c r="H336" s="134"/>
      <c r="I336" s="2"/>
      <c r="J336" s="131" t="s">
        <v>4</v>
      </c>
      <c r="K336" s="148">
        <f>+SUM('[1]EXP TOTAL VINO PAIS'!I166:I177)/1000</f>
        <v>12.494999999999999</v>
      </c>
      <c r="L336" s="6">
        <f>+SUM(C330:C336)+SUM(B337:B341)</f>
        <v>19.569000000000003</v>
      </c>
      <c r="M336" s="6">
        <f t="shared" ref="M336" si="721">+SUM(D330:D336)+SUM(C337:C341)</f>
        <v>19.432000000000002</v>
      </c>
      <c r="N336" s="6">
        <f t="shared" ref="N336:O336" si="722">+SUM(E330:E336)+SUM(D337:D341)</f>
        <v>15.347999999999999</v>
      </c>
      <c r="O336" s="149">
        <f t="shared" si="722"/>
        <v>13.565</v>
      </c>
      <c r="P336" s="132"/>
      <c r="Q336" s="164"/>
      <c r="R336" s="158"/>
    </row>
    <row r="337" spans="1:18" x14ac:dyDescent="0.25">
      <c r="A337" s="131" t="s">
        <v>5</v>
      </c>
      <c r="B337" s="148">
        <f>+'[1]EXP TOTAL VINO PAIS'!I178/1000</f>
        <v>1.4259999999999999</v>
      </c>
      <c r="C337" s="6">
        <f>+'[1]EXP TOTAL VINO PAIS'!I190/1000</f>
        <v>1.863</v>
      </c>
      <c r="D337" s="6">
        <f>+'[1]EXP TOTAL VINO PAIS'!I202/1000</f>
        <v>0.82199999999999995</v>
      </c>
      <c r="E337" s="6">
        <f>+'[1]EXP TOTAL VINO PAIS'!I214/1000</f>
        <v>0.79</v>
      </c>
      <c r="F337" s="149">
        <f>+'[1]EXP TOTAL VINO PAIS'!I226/1000</f>
        <v>1.43</v>
      </c>
      <c r="G337" s="132"/>
      <c r="H337" s="134"/>
      <c r="I337" s="2"/>
      <c r="J337" s="131" t="s">
        <v>5</v>
      </c>
      <c r="K337" s="148">
        <f>+SUM('[1]EXP TOTAL VINO PAIS'!I167:I178)/1000</f>
        <v>12.984</v>
      </c>
      <c r="L337" s="6">
        <f>+SUM(C330:C337)+SUM(B338:B341)</f>
        <v>20.006</v>
      </c>
      <c r="M337" s="6">
        <f t="shared" ref="M337" si="723">+SUM(D330:D337)+SUM(C338:C341)</f>
        <v>18.390999999999998</v>
      </c>
      <c r="N337" s="6">
        <f t="shared" ref="N337:O337" si="724">+SUM(E330:E337)+SUM(D338:D341)</f>
        <v>15.315999999999999</v>
      </c>
      <c r="O337" s="149">
        <f t="shared" si="724"/>
        <v>14.205</v>
      </c>
      <c r="P337" s="132"/>
      <c r="Q337" s="164"/>
      <c r="R337" s="158"/>
    </row>
    <row r="338" spans="1:18" x14ac:dyDescent="0.25">
      <c r="A338" s="131" t="s">
        <v>6</v>
      </c>
      <c r="B338" s="148">
        <f>+'[1]EXP TOTAL VINO PAIS'!I179/1000</f>
        <v>1.7070000000000001</v>
      </c>
      <c r="C338" s="6">
        <f>+'[1]EXP TOTAL VINO PAIS'!I191/1000</f>
        <v>1.9770000000000001</v>
      </c>
      <c r="D338" s="6">
        <f>+'[1]EXP TOTAL VINO PAIS'!I203/1000</f>
        <v>1.87</v>
      </c>
      <c r="E338" s="6">
        <f>+'[1]EXP TOTAL VINO PAIS'!I215/1000</f>
        <v>1.4770000000000001</v>
      </c>
      <c r="F338" s="149">
        <f>+'[1]EXP TOTAL VINO PAIS'!I227/1000</f>
        <v>1.127</v>
      </c>
      <c r="G338" s="132"/>
      <c r="H338" s="134"/>
      <c r="I338" s="2"/>
      <c r="J338" s="131" t="s">
        <v>6</v>
      </c>
      <c r="K338" s="148">
        <f>+SUM('[1]EXP TOTAL VINO PAIS'!I168:I179)/1000</f>
        <v>13.502000000000001</v>
      </c>
      <c r="L338" s="6">
        <f>+SUM(C330:C338)+SUM(B339:B341)</f>
        <v>20.276</v>
      </c>
      <c r="M338" s="6">
        <f t="shared" ref="M338" si="725">+SUM(D330:D338)+SUM(C339:C341)</f>
        <v>18.283999999999999</v>
      </c>
      <c r="N338" s="6">
        <f t="shared" ref="N338:O338" si="726">+SUM(E330:E338)+SUM(D339:D341)</f>
        <v>14.922999999999998</v>
      </c>
      <c r="O338" s="149">
        <f t="shared" si="726"/>
        <v>13.855</v>
      </c>
      <c r="P338" s="132"/>
      <c r="Q338" s="164"/>
      <c r="R338" s="158"/>
    </row>
    <row r="339" spans="1:18" x14ac:dyDescent="0.25">
      <c r="A339" s="131" t="s">
        <v>7</v>
      </c>
      <c r="B339" s="148">
        <f>+'[1]EXP TOTAL VINO PAIS'!I180/1000</f>
        <v>1.9139999999999999</v>
      </c>
      <c r="C339" s="6">
        <f>+'[1]EXP TOTAL VINO PAIS'!I192/1000</f>
        <v>1.377</v>
      </c>
      <c r="D339" s="6">
        <f>+'[1]EXP TOTAL VINO PAIS'!I204/1000</f>
        <v>1.782</v>
      </c>
      <c r="E339" s="6">
        <f>+'[1]EXP TOTAL VINO PAIS'!I216/1000</f>
        <v>1.0780000000000001</v>
      </c>
      <c r="F339" s="149">
        <f>+'[1]EXP TOTAL VINO PAIS'!I228/1000</f>
        <v>1.33</v>
      </c>
      <c r="G339" s="132"/>
      <c r="H339" s="134"/>
      <c r="I339" s="2"/>
      <c r="J339" s="131" t="s">
        <v>7</v>
      </c>
      <c r="K339" s="148">
        <f>+SUM('[1]EXP TOTAL VINO PAIS'!I169:I180)/1000</f>
        <v>14.621</v>
      </c>
      <c r="L339" s="6">
        <f>+SUM(C330:C339)+SUM(B340:B341)</f>
        <v>19.738999999999997</v>
      </c>
      <c r="M339" s="6">
        <f t="shared" ref="M339" si="727">+SUM(D330:D339)+SUM(C340:C341)</f>
        <v>18.689</v>
      </c>
      <c r="N339" s="6">
        <f t="shared" ref="N339:O339" si="728">+SUM(E330:E339)+SUM(D340:D341)</f>
        <v>14.218999999999998</v>
      </c>
      <c r="O339" s="149">
        <f t="shared" si="728"/>
        <v>14.106999999999999</v>
      </c>
      <c r="P339" s="132"/>
      <c r="Q339" s="164"/>
      <c r="R339" s="158"/>
    </row>
    <row r="340" spans="1:18" x14ac:dyDescent="0.25">
      <c r="A340" s="131" t="s">
        <v>8</v>
      </c>
      <c r="B340" s="148">
        <f>+'[1]EXP TOTAL VINO PAIS'!I181/1000</f>
        <v>1.609</v>
      </c>
      <c r="C340" s="6">
        <f>+'[1]EXP TOTAL VINO PAIS'!I193/1000</f>
        <v>1.637</v>
      </c>
      <c r="D340" s="6">
        <f>+'[1]EXP TOTAL VINO PAIS'!I205/1000</f>
        <v>2.1640000000000001</v>
      </c>
      <c r="E340" s="6">
        <f>+'[1]EXP TOTAL VINO PAIS'!I217/1000</f>
        <v>1.643</v>
      </c>
      <c r="F340" s="149">
        <f>+'[1]EXP TOTAL VINO PAIS'!I229/1000</f>
        <v>1.145</v>
      </c>
      <c r="G340" s="132"/>
      <c r="H340" s="134"/>
      <c r="I340" s="2"/>
      <c r="J340" s="131" t="s">
        <v>8</v>
      </c>
      <c r="K340" s="148">
        <f>+SUM('[1]EXP TOTAL VINO PAIS'!I170:I181)/1000</f>
        <v>15.321</v>
      </c>
      <c r="L340" s="6">
        <f>+SUM(C330:C340)+SUM(B341)</f>
        <v>19.766999999999999</v>
      </c>
      <c r="M340" s="6">
        <f t="shared" ref="M340" si="729">+SUM(D330:D340)+SUM(C341)</f>
        <v>19.216000000000001</v>
      </c>
      <c r="N340" s="6">
        <f t="shared" ref="N340:O340" si="730">+SUM(E330:E340)+SUM(D341)</f>
        <v>13.697999999999999</v>
      </c>
      <c r="O340" s="149">
        <f t="shared" si="730"/>
        <v>13.609</v>
      </c>
      <c r="P340" s="132"/>
      <c r="Q340" s="164"/>
      <c r="R340" s="158"/>
    </row>
    <row r="341" spans="1:18" x14ac:dyDescent="0.25">
      <c r="A341" s="131" t="s">
        <v>9</v>
      </c>
      <c r="B341" s="148">
        <f>+'[1]EXP TOTAL VINO PAIS'!I182/1000</f>
        <v>1.59</v>
      </c>
      <c r="C341" s="6">
        <f>+'[1]EXP TOTAL VINO PAIS'!I194/1000</f>
        <v>2.0760000000000001</v>
      </c>
      <c r="D341" s="6">
        <f>+'[1]EXP TOTAL VINO PAIS'!I206/1000</f>
        <v>1.071</v>
      </c>
      <c r="E341" s="6">
        <f>+'[1]EXP TOTAL VINO PAIS'!I218/1000</f>
        <v>1.528</v>
      </c>
      <c r="F341" s="149">
        <f>+'[1]EXP TOTAL VINO PAIS'!I230/1000</f>
        <v>0.64700000000000002</v>
      </c>
      <c r="G341" s="132"/>
      <c r="H341" s="134"/>
      <c r="I341" s="2"/>
      <c r="J341" s="131" t="s">
        <v>9</v>
      </c>
      <c r="K341" s="148">
        <f>+SUM('[1]EXP TOTAL VINO PAIS'!I171:I182)/1000</f>
        <v>16.401</v>
      </c>
      <c r="L341" s="6">
        <f>+SUM(C330:C341)</f>
        <v>20.253</v>
      </c>
      <c r="M341" s="6">
        <f t="shared" ref="M341" si="731">+SUM(D330:D341)</f>
        <v>18.211000000000002</v>
      </c>
      <c r="N341" s="6">
        <f t="shared" ref="N341:O341" si="732">+SUM(E330:E341)</f>
        <v>14.154999999999999</v>
      </c>
      <c r="O341" s="149">
        <f t="shared" si="732"/>
        <v>12.728</v>
      </c>
      <c r="P341" s="132"/>
      <c r="Q341" s="164"/>
      <c r="R341" s="158"/>
    </row>
    <row r="342" spans="1:18" ht="25.5" x14ac:dyDescent="0.25">
      <c r="A342" s="135" t="s">
        <v>13</v>
      </c>
      <c r="B342" s="150">
        <f>SUM(B330:B341)</f>
        <v>16.401000000000003</v>
      </c>
      <c r="C342" s="125">
        <f t="shared" ref="C342:F342" si="733">SUM(C330:C341)</f>
        <v>20.253</v>
      </c>
      <c r="D342" s="125">
        <f t="shared" si="733"/>
        <v>18.211000000000002</v>
      </c>
      <c r="E342" s="125">
        <f t="shared" si="733"/>
        <v>14.154999999999999</v>
      </c>
      <c r="F342" s="151">
        <f t="shared" si="733"/>
        <v>12.728</v>
      </c>
      <c r="G342" s="136"/>
      <c r="H342" s="137"/>
      <c r="I342" s="3"/>
      <c r="J342" s="135" t="s">
        <v>14</v>
      </c>
      <c r="K342" s="150">
        <f t="shared" ref="K342" si="734">+AVERAGE(K330:K341)</f>
        <v>12.674083333333334</v>
      </c>
      <c r="L342" s="125">
        <f>+AVERAGE(L330:L341)</f>
        <v>18.802916666666672</v>
      </c>
      <c r="M342" s="125">
        <f t="shared" ref="M342:P342" si="735">+AVERAGE(M330:M341)</f>
        <v>19.705749999999998</v>
      </c>
      <c r="N342" s="125">
        <f t="shared" si="735"/>
        <v>15.702166666666665</v>
      </c>
      <c r="O342" s="151">
        <f t="shared" si="735"/>
        <v>13.465416666666668</v>
      </c>
      <c r="P342" s="136">
        <f t="shared" si="735"/>
        <v>14.291166666666669</v>
      </c>
      <c r="Q342" s="166">
        <f t="shared" ref="Q342" si="736">+P342/O342-1</f>
        <v>6.1323761487761974E-2</v>
      </c>
      <c r="R342" s="159">
        <f t="shared" ref="R342" si="737">+POWER(P342/K342,0.2)-1</f>
        <v>2.4307199309875571E-2</v>
      </c>
    </row>
    <row r="343" spans="1:18" ht="25.5" x14ac:dyDescent="0.25">
      <c r="A343" s="138" t="s">
        <v>15</v>
      </c>
      <c r="B343" s="152">
        <f>+B342/B$396</f>
        <v>2.0078939700744102E-2</v>
      </c>
      <c r="C343" s="126">
        <f t="shared" ref="C343:F343" si="738">+C342/C$396</f>
        <v>2.5130098793189448E-2</v>
      </c>
      <c r="D343" s="126">
        <f t="shared" si="738"/>
        <v>2.2093756824303014E-2</v>
      </c>
      <c r="E343" s="126">
        <f t="shared" si="738"/>
        <v>1.7780563601785718E-2</v>
      </c>
      <c r="F343" s="153">
        <f t="shared" si="738"/>
        <v>1.631410026352758E-2</v>
      </c>
      <c r="G343" s="140"/>
      <c r="H343" s="141"/>
      <c r="I343" s="3"/>
      <c r="J343" s="138" t="s">
        <v>15</v>
      </c>
      <c r="K343" s="152">
        <f>+K342/K$396</f>
        <v>1.7204075608958761E-2</v>
      </c>
      <c r="L343" s="126">
        <f t="shared" ref="L343:P343" si="739">+L342/L$396</f>
        <v>2.3197465864353513E-2</v>
      </c>
      <c r="M343" s="126">
        <f t="shared" si="739"/>
        <v>2.4325376092355137E-2</v>
      </c>
      <c r="N343" s="126">
        <f t="shared" si="739"/>
        <v>1.9219019879557025E-2</v>
      </c>
      <c r="O343" s="153">
        <f t="shared" si="739"/>
        <v>1.7128344550825767E-2</v>
      </c>
      <c r="P343" s="139">
        <f t="shared" si="739"/>
        <v>1.8086451834990108E-2</v>
      </c>
      <c r="Q343" s="165"/>
      <c r="R343" s="160"/>
    </row>
    <row r="344" spans="1:18" ht="26.25" thickBot="1" x14ac:dyDescent="0.3">
      <c r="A344" s="142" t="s">
        <v>12</v>
      </c>
      <c r="B344" s="154"/>
      <c r="C344" s="127">
        <f>+C342/B342-1</f>
        <v>0.23486372782147402</v>
      </c>
      <c r="D344" s="127">
        <f t="shared" ref="D344:F344" si="740">+D342/C342-1</f>
        <v>-0.10082456919962468</v>
      </c>
      <c r="E344" s="127">
        <f t="shared" si="740"/>
        <v>-0.22272253033880629</v>
      </c>
      <c r="F344" s="155">
        <f t="shared" si="740"/>
        <v>-0.10081243376898619</v>
      </c>
      <c r="G344" s="143"/>
      <c r="H344" s="145"/>
      <c r="I344" s="2"/>
      <c r="J344" s="142" t="s">
        <v>12</v>
      </c>
      <c r="K344" s="154"/>
      <c r="L344" s="127">
        <f>+L342/K342-1</f>
        <v>0.48357211895666397</v>
      </c>
      <c r="M344" s="127">
        <f t="shared" ref="M344:P344" si="741">+M342/L342-1</f>
        <v>4.8015600416601689E-2</v>
      </c>
      <c r="N344" s="127">
        <f t="shared" si="741"/>
        <v>-0.2031682799859601</v>
      </c>
      <c r="O344" s="155">
        <f t="shared" si="741"/>
        <v>-0.14244849436914209</v>
      </c>
      <c r="P344" s="144">
        <f t="shared" si="741"/>
        <v>6.1323761487761974E-2</v>
      </c>
      <c r="Q344" s="143"/>
      <c r="R344" s="161"/>
    </row>
    <row r="345" spans="1:18" ht="15.75" thickBo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</row>
    <row r="346" spans="1:18" ht="15.75" thickBot="1" x14ac:dyDescent="0.3">
      <c r="A346" s="276" t="s">
        <v>137</v>
      </c>
      <c r="B346" s="277"/>
      <c r="C346" s="277"/>
      <c r="D346" s="277"/>
      <c r="E346" s="277"/>
      <c r="F346" s="277"/>
      <c r="G346" s="277"/>
      <c r="H346" s="278"/>
      <c r="I346" s="2"/>
      <c r="J346" s="276" t="s">
        <v>138</v>
      </c>
      <c r="K346" s="277"/>
      <c r="L346" s="277"/>
      <c r="M346" s="277"/>
      <c r="N346" s="277"/>
      <c r="O346" s="277"/>
      <c r="P346" s="277"/>
      <c r="Q346" s="277"/>
      <c r="R346" s="278"/>
    </row>
    <row r="347" spans="1:18" ht="38.25" x14ac:dyDescent="0.25">
      <c r="A347" s="128"/>
      <c r="B347" s="146">
        <v>2016</v>
      </c>
      <c r="C347" s="124">
        <f>+B347+1</f>
        <v>2017</v>
      </c>
      <c r="D347" s="124">
        <f t="shared" ref="D347" si="742">+C347+1</f>
        <v>2018</v>
      </c>
      <c r="E347" s="124">
        <f t="shared" ref="E347" si="743">+D347+1</f>
        <v>2019</v>
      </c>
      <c r="F347" s="147">
        <f t="shared" ref="F347" si="744">+E347+1</f>
        <v>2020</v>
      </c>
      <c r="G347" s="129">
        <f t="shared" ref="G347" si="745">+F347+1</f>
        <v>2021</v>
      </c>
      <c r="H347" s="130" t="s">
        <v>16</v>
      </c>
      <c r="I347" s="2"/>
      <c r="J347" s="128"/>
      <c r="K347" s="146">
        <v>2016</v>
      </c>
      <c r="L347" s="124">
        <f>+K347+1</f>
        <v>2017</v>
      </c>
      <c r="M347" s="124">
        <f t="shared" ref="M347" si="746">+L347+1</f>
        <v>2018</v>
      </c>
      <c r="N347" s="124">
        <f t="shared" ref="N347" si="747">+M347+1</f>
        <v>2019</v>
      </c>
      <c r="O347" s="147">
        <f t="shared" ref="O347" si="748">+N347+1</f>
        <v>2020</v>
      </c>
      <c r="P347" s="129">
        <f t="shared" ref="P347" si="749">+O347+1</f>
        <v>2021</v>
      </c>
      <c r="Q347" s="162" t="s">
        <v>16</v>
      </c>
      <c r="R347" s="156" t="s">
        <v>21</v>
      </c>
    </row>
    <row r="348" spans="1:18" x14ac:dyDescent="0.25">
      <c r="A348" s="131" t="s">
        <v>10</v>
      </c>
      <c r="B348" s="148">
        <f>+'[1]EXP TOTAL VINO PAIS'!J171/1000</f>
        <v>0.624</v>
      </c>
      <c r="C348" s="6">
        <f>+'[1]EXP TOTAL VINO PAIS'!J195/1000</f>
        <v>0.94799999999999995</v>
      </c>
      <c r="D348" s="6">
        <f>+'[1]EXP TOTAL VINO PAIS'!J195/1000</f>
        <v>0.94799999999999995</v>
      </c>
      <c r="E348" s="6">
        <f>+'[1]EXP TOTAL VINO PAIS'!J207/1000</f>
        <v>0.64500000000000002</v>
      </c>
      <c r="F348" s="149">
        <f>+'[1]EXP TOTAL VINO PAIS'!J219/1000</f>
        <v>0.99399999999999999</v>
      </c>
      <c r="G348" s="132">
        <f>+'[1]EXP TOTAL VINO PAIS'!J231/1000</f>
        <v>1.778</v>
      </c>
      <c r="H348" s="133">
        <f>+G348/F348-1</f>
        <v>0.78873239436619724</v>
      </c>
      <c r="I348" s="2"/>
      <c r="J348" s="131" t="s">
        <v>10</v>
      </c>
      <c r="K348" s="148">
        <f>+SUM('[1]EXP TOTAL VINO PAIS'!J160:J171)/1000</f>
        <v>15.834</v>
      </c>
      <c r="L348" s="6">
        <f>+SUM(C348)+SUM(B349:B359)</f>
        <v>14.999000000000001</v>
      </c>
      <c r="M348" s="6">
        <f t="shared" ref="M348" si="750">+SUM(D348)+SUM(C349:C359)</f>
        <v>16.618000000000002</v>
      </c>
      <c r="N348" s="6">
        <f t="shared" ref="N348" si="751">+SUM(E348)+SUM(D349:D359)</f>
        <v>16.315000000000001</v>
      </c>
      <c r="O348" s="149">
        <f t="shared" ref="O348" si="752">+SUM(F348)+SUM(E349:E359)</f>
        <v>13.053000000000001</v>
      </c>
      <c r="P348" s="132">
        <f t="shared" ref="P348" si="753">+SUM(G348)+SUM(F349:F359)</f>
        <v>12.303000000000001</v>
      </c>
      <c r="Q348" s="163">
        <f>+P348/O348-1</f>
        <v>-5.7458055619397874E-2</v>
      </c>
      <c r="R348" s="157">
        <f>+POWER(P348/K348,0.2)-1</f>
        <v>-4.9211157418641793E-2</v>
      </c>
    </row>
    <row r="349" spans="1:18" x14ac:dyDescent="0.25">
      <c r="A349" s="131" t="s">
        <v>11</v>
      </c>
      <c r="B349" s="148">
        <f>+'[1]EXP TOTAL VINO PAIS'!J172/1000</f>
        <v>1.113</v>
      </c>
      <c r="C349" s="6">
        <f>+'[1]EXP TOTAL VINO PAIS'!J196/1000</f>
        <v>1.0940000000000001</v>
      </c>
      <c r="D349" s="6">
        <f>+'[1]EXP TOTAL VINO PAIS'!J196/1000</f>
        <v>1.0940000000000001</v>
      </c>
      <c r="E349" s="6">
        <f>+'[1]EXP TOTAL VINO PAIS'!J208/1000</f>
        <v>0.87</v>
      </c>
      <c r="F349" s="149">
        <f>+'[1]EXP TOTAL VINO PAIS'!J220/1000</f>
        <v>0.88</v>
      </c>
      <c r="G349" s="132">
        <f>+'[1]EXP TOTAL VINO PAIS'!J232/1000</f>
        <v>1.194</v>
      </c>
      <c r="H349" s="133">
        <f t="shared" ref="H349:H353" si="754">+G349/F349-1</f>
        <v>0.3568181818181817</v>
      </c>
      <c r="I349" s="2"/>
      <c r="J349" s="131" t="s">
        <v>11</v>
      </c>
      <c r="K349" s="148">
        <f>+SUM('[1]EXP TOTAL VINO PAIS'!J161:J172)/1000</f>
        <v>15.170999999999999</v>
      </c>
      <c r="L349" s="6">
        <f>+SUM(C348:C349)+SUM(B350:B359)</f>
        <v>14.98</v>
      </c>
      <c r="M349" s="6">
        <f t="shared" ref="M349" si="755">+SUM(D348:D349)+SUM(C350:C359)</f>
        <v>16.618000000000002</v>
      </c>
      <c r="N349" s="6">
        <f t="shared" ref="N349" si="756">+SUM(E348:E349)+SUM(D350:D359)</f>
        <v>16.091000000000001</v>
      </c>
      <c r="O349" s="149">
        <f t="shared" ref="O349" si="757">+SUM(F348:F349)+SUM(E350:E359)</f>
        <v>13.063000000000001</v>
      </c>
      <c r="P349" s="132">
        <f t="shared" ref="P349" si="758">+SUM(G348:G349)+SUM(F350:F359)</f>
        <v>12.616999999999999</v>
      </c>
      <c r="Q349" s="163">
        <f t="shared" ref="Q349:Q353" si="759">+P349/O349-1</f>
        <v>-3.414223379009429E-2</v>
      </c>
      <c r="R349" s="157">
        <f t="shared" ref="R349:R353" si="760">+POWER(P349/K349,0.2)-1</f>
        <v>-3.6196766626930388E-2</v>
      </c>
    </row>
    <row r="350" spans="1:18" x14ac:dyDescent="0.25">
      <c r="A350" s="131" t="s">
        <v>0</v>
      </c>
      <c r="B350" s="148">
        <f>+'[1]EXP TOTAL VINO PAIS'!J173/1000</f>
        <v>1.7490000000000001</v>
      </c>
      <c r="C350" s="6">
        <f>+'[1]EXP TOTAL VINO PAIS'!J197/1000</f>
        <v>2.298</v>
      </c>
      <c r="D350" s="6">
        <f>+'[1]EXP TOTAL VINO PAIS'!J197/1000</f>
        <v>2.298</v>
      </c>
      <c r="E350" s="6">
        <f>+'[1]EXP TOTAL VINO PAIS'!J209/1000</f>
        <v>0.90200000000000002</v>
      </c>
      <c r="F350" s="149">
        <f>+'[1]EXP TOTAL VINO PAIS'!J221/1000</f>
        <v>0.46700000000000003</v>
      </c>
      <c r="G350" s="132">
        <f>+'[1]EXP TOTAL VINO PAIS'!J233/1000</f>
        <v>0.95</v>
      </c>
      <c r="H350" s="133">
        <f t="shared" si="754"/>
        <v>1.0342612419700212</v>
      </c>
      <c r="I350" s="2"/>
      <c r="J350" s="131" t="s">
        <v>0</v>
      </c>
      <c r="K350" s="148">
        <f>+SUM('[1]EXP TOTAL VINO PAIS'!J162:J173)/1000</f>
        <v>15.206</v>
      </c>
      <c r="L350" s="6">
        <f>+SUM(C348:C350)+SUM(B351:B359)</f>
        <v>15.528999999999998</v>
      </c>
      <c r="M350" s="6">
        <f t="shared" ref="M350" si="761">+SUM(D348:D350)+SUM(C351:C359)</f>
        <v>16.618000000000002</v>
      </c>
      <c r="N350" s="6">
        <f t="shared" ref="N350" si="762">+SUM(E348:E350)+SUM(D351:D359)</f>
        <v>14.695</v>
      </c>
      <c r="O350" s="149">
        <f t="shared" ref="O350" si="763">+SUM(F348:F350)+SUM(E351:E359)</f>
        <v>12.628</v>
      </c>
      <c r="P350" s="132">
        <f t="shared" ref="P350" si="764">+SUM(G348:G350)+SUM(F351:F359)</f>
        <v>13.099999999999998</v>
      </c>
      <c r="Q350" s="163">
        <f t="shared" si="759"/>
        <v>3.7377256889451926E-2</v>
      </c>
      <c r="R350" s="157">
        <f t="shared" si="760"/>
        <v>-2.9375471957208688E-2</v>
      </c>
    </row>
    <row r="351" spans="1:18" x14ac:dyDescent="0.25">
      <c r="A351" s="131" t="s">
        <v>1</v>
      </c>
      <c r="B351" s="148">
        <f>+'[1]EXP TOTAL VINO PAIS'!J174/1000</f>
        <v>1.452</v>
      </c>
      <c r="C351" s="6">
        <f>+'[1]EXP TOTAL VINO PAIS'!J198/1000</f>
        <v>0.997</v>
      </c>
      <c r="D351" s="6">
        <f>+'[1]EXP TOTAL VINO PAIS'!J198/1000</f>
        <v>0.997</v>
      </c>
      <c r="E351" s="6">
        <f>+'[1]EXP TOTAL VINO PAIS'!J210/1000</f>
        <v>0.81399999999999995</v>
      </c>
      <c r="F351" s="149">
        <f>+'[1]EXP TOTAL VINO PAIS'!J222/1000</f>
        <v>0.79200000000000004</v>
      </c>
      <c r="G351" s="132">
        <f>+'[1]EXP TOTAL VINO PAIS'!J234/1000</f>
        <v>0.85899999999999999</v>
      </c>
      <c r="H351" s="133">
        <f t="shared" si="754"/>
        <v>8.4595959595959558E-2</v>
      </c>
      <c r="I351" s="2"/>
      <c r="J351" s="131" t="s">
        <v>1</v>
      </c>
      <c r="K351" s="148">
        <f>+SUM('[1]EXP TOTAL VINO PAIS'!J163:J174)/1000</f>
        <v>15.837999999999999</v>
      </c>
      <c r="L351" s="6">
        <f>+SUM(C348:C351)+SUM(B352:B359)</f>
        <v>15.074</v>
      </c>
      <c r="M351" s="6">
        <f t="shared" ref="M351" si="765">+SUM(D348:D351)+SUM(C352:C359)</f>
        <v>16.617999999999999</v>
      </c>
      <c r="N351" s="6">
        <f t="shared" ref="N351" si="766">+SUM(E348:E351)+SUM(D352:D359)</f>
        <v>14.511999999999999</v>
      </c>
      <c r="O351" s="149">
        <f t="shared" ref="O351" si="767">+SUM(F348:F351)+SUM(E352:E359)</f>
        <v>12.605999999999998</v>
      </c>
      <c r="P351" s="132">
        <f t="shared" ref="P351" si="768">+SUM(G348:G351)+SUM(F352:F359)</f>
        <v>13.166999999999998</v>
      </c>
      <c r="Q351" s="163">
        <f t="shared" si="759"/>
        <v>4.4502617801047029E-2</v>
      </c>
      <c r="R351" s="157">
        <f t="shared" si="760"/>
        <v>-3.6265737117007646E-2</v>
      </c>
    </row>
    <row r="352" spans="1:18" x14ac:dyDescent="0.25">
      <c r="A352" s="131" t="s">
        <v>2</v>
      </c>
      <c r="B352" s="148">
        <f>+'[1]EXP TOTAL VINO PAIS'!J175/1000</f>
        <v>1.0469999999999999</v>
      </c>
      <c r="C352" s="6">
        <f>+'[1]EXP TOTAL VINO PAIS'!J199/1000</f>
        <v>0.92700000000000005</v>
      </c>
      <c r="D352" s="6">
        <f>+'[1]EXP TOTAL VINO PAIS'!J199/1000</f>
        <v>0.92700000000000005</v>
      </c>
      <c r="E352" s="6">
        <f>+'[1]EXP TOTAL VINO PAIS'!J211/1000</f>
        <v>1.2549999999999999</v>
      </c>
      <c r="F352" s="149">
        <f>+'[1]EXP TOTAL VINO PAIS'!J223/1000</f>
        <v>1.1930000000000001</v>
      </c>
      <c r="G352" s="132">
        <f>+'[1]EXP TOTAL VINO PAIS'!J235/1000</f>
        <v>1.5660000000000001</v>
      </c>
      <c r="H352" s="133">
        <f t="shared" si="754"/>
        <v>0.31265716680637046</v>
      </c>
      <c r="I352" s="2"/>
      <c r="J352" s="131" t="s">
        <v>2</v>
      </c>
      <c r="K352" s="148">
        <f>+SUM('[1]EXP TOTAL VINO PAIS'!J164:J175)/1000</f>
        <v>15.954000000000001</v>
      </c>
      <c r="L352" s="6">
        <f>+SUM(C348:C352)+SUM(B353:B359)</f>
        <v>14.954000000000001</v>
      </c>
      <c r="M352" s="6">
        <f t="shared" ref="M352" si="769">+SUM(D348:D352)+SUM(C353:C359)</f>
        <v>16.617999999999999</v>
      </c>
      <c r="N352" s="6">
        <f t="shared" ref="N352" si="770">+SUM(E348:E352)+SUM(D353:D359)</f>
        <v>14.84</v>
      </c>
      <c r="O352" s="149">
        <f t="shared" ref="O352" si="771">+SUM(F348:F352)+SUM(E353:E359)</f>
        <v>12.544</v>
      </c>
      <c r="P352" s="132">
        <f t="shared" ref="P352" si="772">+SUM(G348:G352)+SUM(F353:F359)</f>
        <v>13.54</v>
      </c>
      <c r="Q352" s="163">
        <f t="shared" si="759"/>
        <v>7.9400510204081565E-2</v>
      </c>
      <c r="R352" s="157">
        <f t="shared" si="760"/>
        <v>-3.2279780380190193E-2</v>
      </c>
    </row>
    <row r="353" spans="1:18" x14ac:dyDescent="0.25">
      <c r="A353" s="131" t="s">
        <v>3</v>
      </c>
      <c r="B353" s="148">
        <f>+'[1]EXP TOTAL VINO PAIS'!J176/1000</f>
        <v>0.84299999999999997</v>
      </c>
      <c r="C353" s="6">
        <f>+'[1]EXP TOTAL VINO PAIS'!J200/1000</f>
        <v>1.179</v>
      </c>
      <c r="D353" s="6">
        <f>+'[1]EXP TOTAL VINO PAIS'!J200/1000</f>
        <v>1.179</v>
      </c>
      <c r="E353" s="6">
        <f>+'[1]EXP TOTAL VINO PAIS'!J212/1000</f>
        <v>1.768</v>
      </c>
      <c r="F353" s="149">
        <f>+'[1]EXP TOTAL VINO PAIS'!J224/1000</f>
        <v>0.78900000000000003</v>
      </c>
      <c r="G353" s="132">
        <f>+'[1]EXP TOTAL VINO PAIS'!J236/1000</f>
        <v>1.679</v>
      </c>
      <c r="H353" s="133">
        <f t="shared" si="754"/>
        <v>1.1280101394169835</v>
      </c>
      <c r="I353" s="2"/>
      <c r="J353" s="131" t="s">
        <v>3</v>
      </c>
      <c r="K353" s="148">
        <f>+SUM('[1]EXP TOTAL VINO PAIS'!J165:J176)/1000</f>
        <v>14.878</v>
      </c>
      <c r="L353" s="6">
        <f>+SUM(C348:C353)+SUM(B354:B359)</f>
        <v>15.29</v>
      </c>
      <c r="M353" s="6">
        <f t="shared" ref="M353" si="773">+SUM(D348:D353)+SUM(C354:C359)</f>
        <v>16.617999999999999</v>
      </c>
      <c r="N353" s="6">
        <f t="shared" ref="N353" si="774">+SUM(E348:E353)+SUM(D354:D359)</f>
        <v>15.428999999999998</v>
      </c>
      <c r="O353" s="149">
        <f t="shared" ref="O353" si="775">+SUM(F348:F353)+SUM(E354:E359)</f>
        <v>11.565</v>
      </c>
      <c r="P353" s="132">
        <f t="shared" ref="P353" si="776">+SUM(G348:G353)+SUM(F354:F359)</f>
        <v>14.43</v>
      </c>
      <c r="Q353" s="163">
        <f t="shared" si="759"/>
        <v>0.24773022049286642</v>
      </c>
      <c r="R353" s="157">
        <f t="shared" si="760"/>
        <v>-6.0961901637850424E-3</v>
      </c>
    </row>
    <row r="354" spans="1:18" x14ac:dyDescent="0.25">
      <c r="A354" s="131" t="s">
        <v>4</v>
      </c>
      <c r="B354" s="148">
        <f>+'[1]EXP TOTAL VINO PAIS'!J177/1000</f>
        <v>1.333</v>
      </c>
      <c r="C354" s="6">
        <f>+'[1]EXP TOTAL VINO PAIS'!J201/1000</f>
        <v>1.42</v>
      </c>
      <c r="D354" s="6">
        <f>+'[1]EXP TOTAL VINO PAIS'!J201/1000</f>
        <v>1.42</v>
      </c>
      <c r="E354" s="6">
        <f>+'[1]EXP TOTAL VINO PAIS'!J213/1000</f>
        <v>0.95</v>
      </c>
      <c r="F354" s="149">
        <f>+'[1]EXP TOTAL VINO PAIS'!J225/1000</f>
        <v>1.5920000000000001</v>
      </c>
      <c r="G354" s="132"/>
      <c r="H354" s="134"/>
      <c r="I354" s="2"/>
      <c r="J354" s="131" t="s">
        <v>4</v>
      </c>
      <c r="K354" s="148">
        <f>+SUM('[1]EXP TOTAL VINO PAIS'!J166:J177)/1000</f>
        <v>14.659000000000001</v>
      </c>
      <c r="L354" s="6">
        <f>+SUM(C348:C354)+SUM(B355:B359)</f>
        <v>15.376999999999999</v>
      </c>
      <c r="M354" s="6">
        <f t="shared" ref="M354" si="777">+SUM(D348:D354)+SUM(C355:C359)</f>
        <v>16.617999999999999</v>
      </c>
      <c r="N354" s="6">
        <f t="shared" ref="N354" si="778">+SUM(E348:E354)+SUM(D355:D359)</f>
        <v>14.959</v>
      </c>
      <c r="O354" s="149">
        <f t="shared" ref="O354" si="779">+SUM(F348:F354)+SUM(E355:E359)</f>
        <v>12.207000000000001</v>
      </c>
      <c r="P354" s="132"/>
      <c r="Q354" s="164"/>
      <c r="R354" s="158"/>
    </row>
    <row r="355" spans="1:18" x14ac:dyDescent="0.25">
      <c r="A355" s="131" t="s">
        <v>5</v>
      </c>
      <c r="B355" s="148">
        <f>+'[1]EXP TOTAL VINO PAIS'!J178/1000</f>
        <v>1.3140000000000001</v>
      </c>
      <c r="C355" s="6">
        <f>+'[1]EXP TOTAL VINO PAIS'!J202/1000</f>
        <v>1.954</v>
      </c>
      <c r="D355" s="6">
        <f>+'[1]EXP TOTAL VINO PAIS'!J202/1000</f>
        <v>1.954</v>
      </c>
      <c r="E355" s="6">
        <f>+'[1]EXP TOTAL VINO PAIS'!J214/1000</f>
        <v>1.4259999999999999</v>
      </c>
      <c r="F355" s="149">
        <f>+'[1]EXP TOTAL VINO PAIS'!J226/1000</f>
        <v>0.95499999999999996</v>
      </c>
      <c r="G355" s="132"/>
      <c r="H355" s="134"/>
      <c r="I355" s="2"/>
      <c r="J355" s="131" t="s">
        <v>5</v>
      </c>
      <c r="K355" s="148">
        <f>+SUM('[1]EXP TOTAL VINO PAIS'!J167:J178)/1000</f>
        <v>14.813000000000001</v>
      </c>
      <c r="L355" s="6">
        <f>+SUM(C348:C355)+SUM(B356:B359)</f>
        <v>16.016999999999999</v>
      </c>
      <c r="M355" s="6">
        <f t="shared" ref="M355" si="780">+SUM(D348:D355)+SUM(C356:C359)</f>
        <v>16.618000000000002</v>
      </c>
      <c r="N355" s="6">
        <f t="shared" ref="N355" si="781">+SUM(E348:E355)+SUM(D356:D359)</f>
        <v>14.431000000000001</v>
      </c>
      <c r="O355" s="149">
        <f t="shared" ref="O355" si="782">+SUM(F348:F355)+SUM(E356:E359)</f>
        <v>11.736000000000001</v>
      </c>
      <c r="P355" s="132"/>
      <c r="Q355" s="164"/>
      <c r="R355" s="158"/>
    </row>
    <row r="356" spans="1:18" x14ac:dyDescent="0.25">
      <c r="A356" s="131" t="s">
        <v>6</v>
      </c>
      <c r="B356" s="148">
        <f>+'[1]EXP TOTAL VINO PAIS'!J179/1000</f>
        <v>1.778</v>
      </c>
      <c r="C356" s="6">
        <f>+'[1]EXP TOTAL VINO PAIS'!J203/1000</f>
        <v>1.744</v>
      </c>
      <c r="D356" s="6">
        <f>+'[1]EXP TOTAL VINO PAIS'!J203/1000</f>
        <v>1.744</v>
      </c>
      <c r="E356" s="6">
        <f>+'[1]EXP TOTAL VINO PAIS'!J215/1000</f>
        <v>1.077</v>
      </c>
      <c r="F356" s="149">
        <f>+'[1]EXP TOTAL VINO PAIS'!J227/1000</f>
        <v>0.82399999999999995</v>
      </c>
      <c r="G356" s="132"/>
      <c r="H356" s="134"/>
      <c r="I356" s="2"/>
      <c r="J356" s="131" t="s">
        <v>6</v>
      </c>
      <c r="K356" s="148">
        <f>+SUM('[1]EXP TOTAL VINO PAIS'!J168:J179)/1000</f>
        <v>15.217000000000001</v>
      </c>
      <c r="L356" s="6">
        <f>+SUM(C348:C356)+SUM(B357:B359)</f>
        <v>15.983000000000001</v>
      </c>
      <c r="M356" s="6">
        <f t="shared" ref="M356" si="783">+SUM(D348:D356)+SUM(C357:C359)</f>
        <v>16.618000000000002</v>
      </c>
      <c r="N356" s="6">
        <f t="shared" ref="N356" si="784">+SUM(E348:E356)+SUM(D357:D359)</f>
        <v>13.764000000000001</v>
      </c>
      <c r="O356" s="149">
        <f t="shared" ref="O356" si="785">+SUM(F348:F356)+SUM(E357:E359)</f>
        <v>11.483000000000001</v>
      </c>
      <c r="P356" s="132"/>
      <c r="Q356" s="164"/>
      <c r="R356" s="158"/>
    </row>
    <row r="357" spans="1:18" x14ac:dyDescent="0.25">
      <c r="A357" s="131" t="s">
        <v>7</v>
      </c>
      <c r="B357" s="148">
        <f>+'[1]EXP TOTAL VINO PAIS'!J180/1000</f>
        <v>1.508</v>
      </c>
      <c r="C357" s="6">
        <f>+'[1]EXP TOTAL VINO PAIS'!J204/1000</f>
        <v>0.95699999999999996</v>
      </c>
      <c r="D357" s="6">
        <f>+'[1]EXP TOTAL VINO PAIS'!J204/1000</f>
        <v>0.95699999999999996</v>
      </c>
      <c r="E357" s="6">
        <f>+'[1]EXP TOTAL VINO PAIS'!J216/1000</f>
        <v>1.2050000000000001</v>
      </c>
      <c r="F357" s="149">
        <f>+'[1]EXP TOTAL VINO PAIS'!J228/1000</f>
        <v>1.0649999999999999</v>
      </c>
      <c r="G357" s="132"/>
      <c r="H357" s="134"/>
      <c r="I357" s="2"/>
      <c r="J357" s="131" t="s">
        <v>7</v>
      </c>
      <c r="K357" s="148">
        <f>+SUM('[1]EXP TOTAL VINO PAIS'!J169:J180)/1000</f>
        <v>15.23</v>
      </c>
      <c r="L357" s="6">
        <f>+SUM(C348:C357)+SUM(B358:B359)</f>
        <v>15.432</v>
      </c>
      <c r="M357" s="6">
        <f t="shared" ref="M357" si="786">+SUM(D348:D357)+SUM(C358:C359)</f>
        <v>16.618000000000002</v>
      </c>
      <c r="N357" s="6">
        <f t="shared" ref="N357" si="787">+SUM(E348:E357)+SUM(D358:D359)</f>
        <v>14.012</v>
      </c>
      <c r="O357" s="149">
        <f t="shared" ref="O357" si="788">+SUM(F348:F357)+SUM(E358:E359)</f>
        <v>11.343</v>
      </c>
      <c r="P357" s="132"/>
      <c r="Q357" s="164"/>
      <c r="R357" s="158"/>
    </row>
    <row r="358" spans="1:18" x14ac:dyDescent="0.25">
      <c r="A358" s="131" t="s">
        <v>8</v>
      </c>
      <c r="B358" s="148">
        <f>+'[1]EXP TOTAL VINO PAIS'!J181/1000</f>
        <v>0.56799999999999995</v>
      </c>
      <c r="C358" s="6">
        <f>+'[1]EXP TOTAL VINO PAIS'!J205/1000</f>
        <v>1.946</v>
      </c>
      <c r="D358" s="6">
        <f>+'[1]EXP TOTAL VINO PAIS'!J205/1000</f>
        <v>1.946</v>
      </c>
      <c r="E358" s="6">
        <f>+'[1]EXP TOTAL VINO PAIS'!J217/1000</f>
        <v>0.88100000000000001</v>
      </c>
      <c r="F358" s="149">
        <f>+'[1]EXP TOTAL VINO PAIS'!J229/1000</f>
        <v>1.1379999999999999</v>
      </c>
      <c r="G358" s="132"/>
      <c r="H358" s="134"/>
      <c r="I358" s="2"/>
      <c r="J358" s="131" t="s">
        <v>8</v>
      </c>
      <c r="K358" s="148">
        <f>+SUM('[1]EXP TOTAL VINO PAIS'!J170:J181)/1000</f>
        <v>14.351000000000001</v>
      </c>
      <c r="L358" s="6">
        <f>+SUM(C348:C358)+SUM(B359)</f>
        <v>16.810000000000002</v>
      </c>
      <c r="M358" s="6">
        <f t="shared" ref="M358" si="789">+SUM(D348:D358)+SUM(C359)</f>
        <v>16.618000000000002</v>
      </c>
      <c r="N358" s="6">
        <f t="shared" ref="N358" si="790">+SUM(E348:E358)+SUM(D359)</f>
        <v>12.947000000000001</v>
      </c>
      <c r="O358" s="149">
        <f t="shared" ref="O358" si="791">+SUM(F348:F358)+SUM(E359)</f>
        <v>11.6</v>
      </c>
      <c r="P358" s="132"/>
      <c r="Q358" s="164"/>
      <c r="R358" s="158"/>
    </row>
    <row r="359" spans="1:18" x14ac:dyDescent="0.25">
      <c r="A359" s="131" t="s">
        <v>9</v>
      </c>
      <c r="B359" s="148">
        <f>+'[1]EXP TOTAL VINO PAIS'!J182/1000</f>
        <v>1.3460000000000001</v>
      </c>
      <c r="C359" s="6">
        <f>+'[1]EXP TOTAL VINO PAIS'!J206/1000</f>
        <v>1.1539999999999999</v>
      </c>
      <c r="D359" s="6">
        <f>+'[1]EXP TOTAL VINO PAIS'!J206/1000</f>
        <v>1.1539999999999999</v>
      </c>
      <c r="E359" s="6">
        <f>+'[1]EXP TOTAL VINO PAIS'!J218/1000</f>
        <v>0.91100000000000003</v>
      </c>
      <c r="F359" s="149">
        <f>+'[1]EXP TOTAL VINO PAIS'!J230/1000</f>
        <v>0.83</v>
      </c>
      <c r="G359" s="132"/>
      <c r="H359" s="134"/>
      <c r="I359" s="2"/>
      <c r="J359" s="131" t="s">
        <v>9</v>
      </c>
      <c r="K359" s="148">
        <f>+SUM('[1]EXP TOTAL VINO PAIS'!J171:J182)/1000</f>
        <v>14.675000000000001</v>
      </c>
      <c r="L359" s="6">
        <f>+SUM(C348:C359)</f>
        <v>16.618000000000002</v>
      </c>
      <c r="M359" s="6">
        <f t="shared" ref="M359" si="792">+SUM(D348:D359)</f>
        <v>16.618000000000002</v>
      </c>
      <c r="N359" s="6">
        <f t="shared" ref="N359" si="793">+SUM(E348:E359)</f>
        <v>12.704000000000001</v>
      </c>
      <c r="O359" s="149">
        <f t="shared" ref="O359" si="794">+SUM(F348:F359)</f>
        <v>11.519</v>
      </c>
      <c r="P359" s="132"/>
      <c r="Q359" s="164"/>
      <c r="R359" s="158"/>
    </row>
    <row r="360" spans="1:18" ht="25.5" x14ac:dyDescent="0.25">
      <c r="A360" s="135" t="s">
        <v>13</v>
      </c>
      <c r="B360" s="150">
        <f>SUM(B348:B359)</f>
        <v>14.674999999999999</v>
      </c>
      <c r="C360" s="125">
        <f t="shared" ref="C360:F360" si="795">SUM(C348:C359)</f>
        <v>16.618000000000002</v>
      </c>
      <c r="D360" s="125">
        <f t="shared" si="795"/>
        <v>16.618000000000002</v>
      </c>
      <c r="E360" s="125">
        <f t="shared" si="795"/>
        <v>12.704000000000001</v>
      </c>
      <c r="F360" s="151">
        <f t="shared" si="795"/>
        <v>11.519</v>
      </c>
      <c r="G360" s="136"/>
      <c r="H360" s="137"/>
      <c r="I360" s="3"/>
      <c r="J360" s="135" t="s">
        <v>14</v>
      </c>
      <c r="K360" s="150">
        <f t="shared" ref="K360" si="796">+AVERAGE(K348:K359)</f>
        <v>15.152166666666668</v>
      </c>
      <c r="L360" s="125">
        <f>+AVERAGE(L348:L359)</f>
        <v>15.588583333333331</v>
      </c>
      <c r="M360" s="125">
        <f t="shared" ref="M360:P360" si="797">+AVERAGE(M348:M359)</f>
        <v>16.617999999999999</v>
      </c>
      <c r="N360" s="125">
        <f t="shared" si="797"/>
        <v>14.558250000000001</v>
      </c>
      <c r="O360" s="151">
        <f t="shared" si="797"/>
        <v>12.112250000000001</v>
      </c>
      <c r="P360" s="136">
        <f t="shared" si="797"/>
        <v>13.192833333333335</v>
      </c>
      <c r="Q360" s="166">
        <f t="shared" ref="Q360" si="798">+P360/O360-1</f>
        <v>8.9214087666068087E-2</v>
      </c>
      <c r="R360" s="159">
        <f t="shared" ref="R360" si="799">+POWER(P360/K360,0.2)-1</f>
        <v>-2.7313994647345741E-2</v>
      </c>
    </row>
    <row r="361" spans="1:18" ht="25.5" x14ac:dyDescent="0.25">
      <c r="A361" s="138" t="s">
        <v>15</v>
      </c>
      <c r="B361" s="152">
        <f>+B360/B$396</f>
        <v>1.7965882574746638E-2</v>
      </c>
      <c r="C361" s="126">
        <f t="shared" ref="C361:F361" si="800">+C360/C$396</f>
        <v>2.0619759134213315E-2</v>
      </c>
      <c r="D361" s="126">
        <f t="shared" si="800"/>
        <v>2.0161114211535196E-2</v>
      </c>
      <c r="E361" s="126">
        <f t="shared" si="800"/>
        <v>1.595791451763234E-2</v>
      </c>
      <c r="F361" s="153">
        <f t="shared" si="800"/>
        <v>1.4764465818319781E-2</v>
      </c>
      <c r="G361" s="140"/>
      <c r="H361" s="141"/>
      <c r="I361" s="3"/>
      <c r="J361" s="138" t="s">
        <v>15</v>
      </c>
      <c r="K361" s="152">
        <f>+K360/K$396</f>
        <v>2.0567879673576234E-2</v>
      </c>
      <c r="L361" s="126">
        <f t="shared" ref="L361:P361" si="801">+L360/L$396</f>
        <v>1.9231890251882728E-2</v>
      </c>
      <c r="M361" s="126">
        <f t="shared" si="801"/>
        <v>2.051376374422479E-2</v>
      </c>
      <c r="N361" s="126">
        <f t="shared" si="801"/>
        <v>1.781889735991176E-2</v>
      </c>
      <c r="O361" s="153">
        <f t="shared" si="801"/>
        <v>1.5407082931143812E-2</v>
      </c>
      <c r="P361" s="139">
        <f t="shared" si="801"/>
        <v>1.6696435652586234E-2</v>
      </c>
      <c r="Q361" s="165"/>
      <c r="R361" s="160"/>
    </row>
    <row r="362" spans="1:18" ht="26.25" thickBot="1" x14ac:dyDescent="0.3">
      <c r="A362" s="142" t="s">
        <v>12</v>
      </c>
      <c r="B362" s="154"/>
      <c r="C362" s="127">
        <f>+C360/B360-1</f>
        <v>0.13240204429301561</v>
      </c>
      <c r="D362" s="127">
        <f t="shared" ref="D362" si="802">+D360/C360-1</f>
        <v>0</v>
      </c>
      <c r="E362" s="127">
        <f t="shared" ref="E362" si="803">+E360/D360-1</f>
        <v>-0.23552774100373097</v>
      </c>
      <c r="F362" s="155">
        <f t="shared" ref="F362" si="804">+F360/E360-1</f>
        <v>-9.3277707808564259E-2</v>
      </c>
      <c r="G362" s="143"/>
      <c r="H362" s="145"/>
      <c r="I362" s="2"/>
      <c r="J362" s="142" t="s">
        <v>12</v>
      </c>
      <c r="K362" s="154"/>
      <c r="L362" s="127">
        <f>+L360/K360-1</f>
        <v>2.8802261502755222E-2</v>
      </c>
      <c r="M362" s="127">
        <f t="shared" ref="M362" si="805">+M360/L360-1</f>
        <v>6.6036575912927775E-2</v>
      </c>
      <c r="N362" s="127">
        <f t="shared" ref="N362" si="806">+N360/M360-1</f>
        <v>-0.12394692502106142</v>
      </c>
      <c r="O362" s="155">
        <f t="shared" ref="O362" si="807">+O360/N360-1</f>
        <v>-0.16801469956897286</v>
      </c>
      <c r="P362" s="144">
        <f t="shared" ref="P362" si="808">+P360/O360-1</f>
        <v>8.9214087666068087E-2</v>
      </c>
      <c r="Q362" s="143"/>
      <c r="R362" s="161"/>
    </row>
    <row r="363" spans="1:18" ht="15.75" thickBot="1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</row>
    <row r="364" spans="1:18" ht="15.75" thickBot="1" x14ac:dyDescent="0.3">
      <c r="A364" s="276" t="s">
        <v>139</v>
      </c>
      <c r="B364" s="277"/>
      <c r="C364" s="277"/>
      <c r="D364" s="277"/>
      <c r="E364" s="277"/>
      <c r="F364" s="277"/>
      <c r="G364" s="277"/>
      <c r="H364" s="278"/>
      <c r="I364" s="2"/>
      <c r="J364" s="276" t="s">
        <v>140</v>
      </c>
      <c r="K364" s="277"/>
      <c r="L364" s="277"/>
      <c r="M364" s="277"/>
      <c r="N364" s="277"/>
      <c r="O364" s="277"/>
      <c r="P364" s="277"/>
      <c r="Q364" s="277"/>
      <c r="R364" s="278"/>
    </row>
    <row r="365" spans="1:18" ht="38.25" x14ac:dyDescent="0.25">
      <c r="A365" s="128"/>
      <c r="B365" s="146">
        <v>2016</v>
      </c>
      <c r="C365" s="124">
        <f>+B365+1</f>
        <v>2017</v>
      </c>
      <c r="D365" s="124">
        <f t="shared" ref="D365" si="809">+C365+1</f>
        <v>2018</v>
      </c>
      <c r="E365" s="124">
        <f t="shared" ref="E365" si="810">+D365+1</f>
        <v>2019</v>
      </c>
      <c r="F365" s="147">
        <f t="shared" ref="F365" si="811">+E365+1</f>
        <v>2020</v>
      </c>
      <c r="G365" s="129">
        <f t="shared" ref="G365" si="812">+F365+1</f>
        <v>2021</v>
      </c>
      <c r="H365" s="130" t="s">
        <v>16</v>
      </c>
      <c r="I365" s="2"/>
      <c r="J365" s="128"/>
      <c r="K365" s="146">
        <v>2016</v>
      </c>
      <c r="L365" s="124">
        <f>+K365+1</f>
        <v>2017</v>
      </c>
      <c r="M365" s="124">
        <f t="shared" ref="M365" si="813">+L365+1</f>
        <v>2018</v>
      </c>
      <c r="N365" s="124">
        <f t="shared" ref="N365" si="814">+M365+1</f>
        <v>2019</v>
      </c>
      <c r="O365" s="147">
        <f t="shared" ref="O365" si="815">+N365+1</f>
        <v>2020</v>
      </c>
      <c r="P365" s="129">
        <f t="shared" ref="P365" si="816">+O365+1</f>
        <v>2021</v>
      </c>
      <c r="Q365" s="162" t="s">
        <v>16</v>
      </c>
      <c r="R365" s="156" t="s">
        <v>21</v>
      </c>
    </row>
    <row r="366" spans="1:18" x14ac:dyDescent="0.25">
      <c r="A366" s="131" t="s">
        <v>10</v>
      </c>
      <c r="B366" s="148">
        <f>+B384-B348-B330-B312-B276-B258-B240-B222-B204-B294</f>
        <v>12.375999999999987</v>
      </c>
      <c r="C366" s="6">
        <f t="shared" ref="C366:G366" si="817">+C384-C348-C330-C312-C276-C258-C240-C222-C204-C294</f>
        <v>12.758999999999999</v>
      </c>
      <c r="D366" s="6">
        <f t="shared" si="817"/>
        <v>14.249999999999993</v>
      </c>
      <c r="E366" s="6">
        <f t="shared" si="817"/>
        <v>14.002999999999995</v>
      </c>
      <c r="F366" s="149">
        <f t="shared" si="817"/>
        <v>15.800999999999991</v>
      </c>
      <c r="G366" s="132">
        <f t="shared" si="817"/>
        <v>12.555999999999999</v>
      </c>
      <c r="H366" s="133">
        <f>+G366/F366-1</f>
        <v>-0.20536674893994011</v>
      </c>
      <c r="I366" s="2"/>
      <c r="J366" s="131" t="s">
        <v>10</v>
      </c>
      <c r="K366" s="148">
        <f t="shared" ref="K366:P366" si="818">+K384-K348-K330-K312-K276-K258-K240-K222-K204-K294</f>
        <v>128.81932000000012</v>
      </c>
      <c r="L366" s="6">
        <f t="shared" si="818"/>
        <v>207.16199999999992</v>
      </c>
      <c r="M366" s="6">
        <f t="shared" si="818"/>
        <v>206.09599999999995</v>
      </c>
      <c r="N366" s="6">
        <f t="shared" si="818"/>
        <v>224.47000000000003</v>
      </c>
      <c r="O366" s="149">
        <f t="shared" si="818"/>
        <v>215.58100000000002</v>
      </c>
      <c r="P366" s="132">
        <f t="shared" si="818"/>
        <v>198.87999999999997</v>
      </c>
      <c r="Q366" s="163">
        <f>+P366/O366-1</f>
        <v>-7.7469721357633747E-2</v>
      </c>
      <c r="R366" s="157">
        <f>+POWER(P366/K366,0.2)-1</f>
        <v>9.0741963434459949E-2</v>
      </c>
    </row>
    <row r="367" spans="1:18" x14ac:dyDescent="0.25">
      <c r="A367" s="131" t="s">
        <v>11</v>
      </c>
      <c r="B367" s="148">
        <f t="shared" ref="B367:G367" si="819">+B385-B349-B331-B313-B277-B259-B241-B223-B205-B295</f>
        <v>13.942000000000011</v>
      </c>
      <c r="C367" s="6">
        <f t="shared" si="819"/>
        <v>15.607999999999997</v>
      </c>
      <c r="D367" s="6">
        <f t="shared" si="819"/>
        <v>14.293000000000005</v>
      </c>
      <c r="E367" s="6">
        <f t="shared" si="819"/>
        <v>14.370999999999999</v>
      </c>
      <c r="F367" s="149">
        <f t="shared" si="819"/>
        <v>18.775999999999993</v>
      </c>
      <c r="G367" s="132">
        <f t="shared" si="819"/>
        <v>12.827999999999999</v>
      </c>
      <c r="H367" s="133">
        <f t="shared" ref="H367:H371" si="820">+G367/F367-1</f>
        <v>-0.31678738815509133</v>
      </c>
      <c r="I367" s="2"/>
      <c r="J367" s="131" t="s">
        <v>11</v>
      </c>
      <c r="K367" s="148">
        <f t="shared" ref="K367:P367" si="821">+K385-K349-K331-K313-K277-K259-K241-K223-K205-K295</f>
        <v>127.97546000000018</v>
      </c>
      <c r="L367" s="6">
        <f t="shared" si="821"/>
        <v>208.82799999999997</v>
      </c>
      <c r="M367" s="6">
        <f t="shared" si="821"/>
        <v>204.78100000000001</v>
      </c>
      <c r="N367" s="6">
        <f t="shared" si="821"/>
        <v>224.54799999999997</v>
      </c>
      <c r="O367" s="149">
        <f t="shared" si="821"/>
        <v>219.98600000000016</v>
      </c>
      <c r="P367" s="132">
        <f t="shared" si="821"/>
        <v>192.93200000000013</v>
      </c>
      <c r="Q367" s="163">
        <f t="shared" ref="Q367:Q371" si="822">+P367/O367-1</f>
        <v>-0.12298055330793778</v>
      </c>
      <c r="R367" s="157">
        <f t="shared" ref="R367:R371" si="823">+POWER(P367/K367,0.2)-1</f>
        <v>8.5564202003887591E-2</v>
      </c>
    </row>
    <row r="368" spans="1:18" x14ac:dyDescent="0.25">
      <c r="A368" s="131" t="s">
        <v>0</v>
      </c>
      <c r="B368" s="148">
        <f t="shared" ref="B368:G368" si="824">+B386-B350-B332-B314-B278-B260-B242-B224-B206-B296</f>
        <v>17.613999999999997</v>
      </c>
      <c r="C368" s="6">
        <f t="shared" si="824"/>
        <v>15.222999999999994</v>
      </c>
      <c r="D368" s="6">
        <f t="shared" si="824"/>
        <v>17.167999999999999</v>
      </c>
      <c r="E368" s="6">
        <f t="shared" si="824"/>
        <v>18.667000000000005</v>
      </c>
      <c r="F368" s="149">
        <f t="shared" si="824"/>
        <v>17.336000000000002</v>
      </c>
      <c r="G368" s="132">
        <f t="shared" si="824"/>
        <v>15.303999999999991</v>
      </c>
      <c r="H368" s="133">
        <f t="shared" si="820"/>
        <v>-0.1172127365020772</v>
      </c>
      <c r="I368" s="2"/>
      <c r="J368" s="131" t="s">
        <v>0</v>
      </c>
      <c r="K368" s="148">
        <f t="shared" ref="K368:P368" si="825">+K386-K350-K332-K314-K278-K260-K242-K224-K206-K296</f>
        <v>136.08505000000019</v>
      </c>
      <c r="L368" s="6">
        <f t="shared" si="825"/>
        <v>206.43699999999998</v>
      </c>
      <c r="M368" s="6">
        <f t="shared" si="825"/>
        <v>206.72600000000023</v>
      </c>
      <c r="N368" s="6">
        <f t="shared" si="825"/>
        <v>226.04699999999985</v>
      </c>
      <c r="O368" s="149">
        <f t="shared" si="825"/>
        <v>218.65500000000006</v>
      </c>
      <c r="P368" s="132">
        <f t="shared" si="825"/>
        <v>190.90000000000012</v>
      </c>
      <c r="Q368" s="163">
        <f t="shared" si="822"/>
        <v>-0.12693512611191116</v>
      </c>
      <c r="R368" s="157">
        <f t="shared" si="823"/>
        <v>7.0037756780381377E-2</v>
      </c>
    </row>
    <row r="369" spans="1:18" x14ac:dyDescent="0.25">
      <c r="A369" s="131" t="s">
        <v>1</v>
      </c>
      <c r="B369" s="148">
        <f t="shared" ref="B369:G369" si="826">+B387-B351-B333-B315-B279-B261-B243-B225-B207-B297</f>
        <v>16.612000000000002</v>
      </c>
      <c r="C369" s="6">
        <f t="shared" si="826"/>
        <v>14.124000000000006</v>
      </c>
      <c r="D369" s="6">
        <f t="shared" si="826"/>
        <v>18.153999999999993</v>
      </c>
      <c r="E369" s="6">
        <f t="shared" si="826"/>
        <v>15.972000000000007</v>
      </c>
      <c r="F369" s="149">
        <f t="shared" si="826"/>
        <v>12.926000000000002</v>
      </c>
      <c r="G369" s="132">
        <f t="shared" si="826"/>
        <v>13.819000000000011</v>
      </c>
      <c r="H369" s="133">
        <f t="shared" si="820"/>
        <v>6.9085563979576881E-2</v>
      </c>
      <c r="I369" s="2"/>
      <c r="J369" s="131" t="s">
        <v>1</v>
      </c>
      <c r="K369" s="148">
        <f t="shared" ref="K369:P369" si="827">+K387-K351-K333-K315-K279-K261-K243-K225-K207-K297</f>
        <v>139.19796000000002</v>
      </c>
      <c r="L369" s="6">
        <f t="shared" si="827"/>
        <v>203.94900000000021</v>
      </c>
      <c r="M369" s="6">
        <f t="shared" si="827"/>
        <v>210.75600000000023</v>
      </c>
      <c r="N369" s="6">
        <f t="shared" si="827"/>
        <v>223.86500000000001</v>
      </c>
      <c r="O369" s="149">
        <f t="shared" si="827"/>
        <v>215.60900000000015</v>
      </c>
      <c r="P369" s="132">
        <f t="shared" si="827"/>
        <v>191.79299999999992</v>
      </c>
      <c r="Q369" s="163">
        <f t="shared" si="822"/>
        <v>-0.110459210886374</v>
      </c>
      <c r="R369" s="157">
        <f t="shared" si="823"/>
        <v>6.6203187042853884E-2</v>
      </c>
    </row>
    <row r="370" spans="1:18" x14ac:dyDescent="0.25">
      <c r="A370" s="131" t="s">
        <v>2</v>
      </c>
      <c r="B370" s="148">
        <f t="shared" ref="B370:G370" si="828">+B388-B352-B334-B316-B280-B262-B244-B226-B208-B298</f>
        <v>21.190999999999999</v>
      </c>
      <c r="C370" s="6">
        <f t="shared" si="828"/>
        <v>17.245999999999992</v>
      </c>
      <c r="D370" s="6">
        <f t="shared" si="828"/>
        <v>16.248000000000012</v>
      </c>
      <c r="E370" s="6">
        <f t="shared" si="828"/>
        <v>17.060000000000009</v>
      </c>
      <c r="F370" s="149">
        <f t="shared" si="828"/>
        <v>15.036999999999997</v>
      </c>
      <c r="G370" s="132">
        <f t="shared" si="828"/>
        <v>18.517999999999994</v>
      </c>
      <c r="H370" s="133">
        <f t="shared" si="820"/>
        <v>0.23149564407794077</v>
      </c>
      <c r="I370" s="2"/>
      <c r="J370" s="131" t="s">
        <v>2</v>
      </c>
      <c r="K370" s="148">
        <f t="shared" ref="K370:P370" si="829">+K388-K352-K334-K316-K280-K262-K244-K226-K208-K298</f>
        <v>140.85281128769998</v>
      </c>
      <c r="L370" s="6">
        <f t="shared" si="829"/>
        <v>200.00400000000002</v>
      </c>
      <c r="M370" s="6">
        <f t="shared" si="829"/>
        <v>209.75799999999995</v>
      </c>
      <c r="N370" s="6">
        <f t="shared" si="829"/>
        <v>224.67699999999996</v>
      </c>
      <c r="O370" s="149">
        <f t="shared" si="829"/>
        <v>213.58599999999998</v>
      </c>
      <c r="P370" s="132">
        <f t="shared" si="829"/>
        <v>195.27399999999983</v>
      </c>
      <c r="Q370" s="163">
        <f t="shared" si="822"/>
        <v>-8.5735956476548858E-2</v>
      </c>
      <c r="R370" s="157">
        <f t="shared" si="823"/>
        <v>6.7519410812828529E-2</v>
      </c>
    </row>
    <row r="371" spans="1:18" x14ac:dyDescent="0.25">
      <c r="A371" s="131" t="s">
        <v>3</v>
      </c>
      <c r="B371" s="148">
        <f t="shared" ref="B371:G371" si="830">+B389-B353-B335-B317-B281-B263-B245-B227-B209-B299</f>
        <v>14.681999999999993</v>
      </c>
      <c r="C371" s="6">
        <f t="shared" si="830"/>
        <v>16.560000000000016</v>
      </c>
      <c r="D371" s="6">
        <f t="shared" si="830"/>
        <v>15.716999999999997</v>
      </c>
      <c r="E371" s="6">
        <f t="shared" si="830"/>
        <v>16.045999999999999</v>
      </c>
      <c r="F371" s="149">
        <f t="shared" si="830"/>
        <v>7.5730000000000022</v>
      </c>
      <c r="G371" s="132">
        <f t="shared" si="830"/>
        <v>13.470999999999993</v>
      </c>
      <c r="H371" s="133">
        <f t="shared" si="820"/>
        <v>0.77881949029446584</v>
      </c>
      <c r="I371" s="2"/>
      <c r="J371" s="131" t="s">
        <v>3</v>
      </c>
      <c r="K371" s="148">
        <f t="shared" ref="K371:P371" si="831">+K389-K353-K335-K317-K281-K263-K245-K227-K209-K299</f>
        <v>143.10726128770014</v>
      </c>
      <c r="L371" s="6">
        <f t="shared" si="831"/>
        <v>201.88200000000012</v>
      </c>
      <c r="M371" s="6">
        <f t="shared" si="831"/>
        <v>208.91499999999994</v>
      </c>
      <c r="N371" s="6">
        <f t="shared" si="831"/>
        <v>225.00599999999989</v>
      </c>
      <c r="O371" s="149">
        <f t="shared" si="831"/>
        <v>205.11299999999994</v>
      </c>
      <c r="P371" s="132">
        <f t="shared" si="831"/>
        <v>201.17199999999985</v>
      </c>
      <c r="Q371" s="163">
        <f t="shared" si="822"/>
        <v>-1.9213799222867811E-2</v>
      </c>
      <c r="R371" s="157">
        <f t="shared" si="823"/>
        <v>7.0486445471985348E-2</v>
      </c>
    </row>
    <row r="372" spans="1:18" x14ac:dyDescent="0.25">
      <c r="A372" s="131" t="s">
        <v>4</v>
      </c>
      <c r="B372" s="148">
        <f t="shared" ref="B372:F372" si="832">+B390-B354-B336-B318-B282-B264-B246-B228-B210-B300</f>
        <v>16.267000000000007</v>
      </c>
      <c r="C372" s="6">
        <f t="shared" si="832"/>
        <v>16.251000000000008</v>
      </c>
      <c r="D372" s="6">
        <f t="shared" si="832"/>
        <v>19.080000000000009</v>
      </c>
      <c r="E372" s="6">
        <f t="shared" si="832"/>
        <v>22.098000000000003</v>
      </c>
      <c r="F372" s="149">
        <f t="shared" si="832"/>
        <v>17.401999999999997</v>
      </c>
      <c r="G372" s="132"/>
      <c r="H372" s="134"/>
      <c r="I372" s="2"/>
      <c r="J372" s="131" t="s">
        <v>4</v>
      </c>
      <c r="K372" s="148">
        <f t="shared" ref="K372:O372" si="833">+K390-K354-K336-K318-K282-K264-K246-K228-K210-K300</f>
        <v>138.47848128770016</v>
      </c>
      <c r="L372" s="6">
        <f t="shared" si="833"/>
        <v>201.8660000000001</v>
      </c>
      <c r="M372" s="6">
        <f t="shared" si="833"/>
        <v>211.74399999999991</v>
      </c>
      <c r="N372" s="6">
        <f t="shared" si="833"/>
        <v>228.02400000000006</v>
      </c>
      <c r="O372" s="149">
        <f t="shared" si="833"/>
        <v>200.41699999999992</v>
      </c>
      <c r="P372" s="132"/>
      <c r="Q372" s="164"/>
      <c r="R372" s="158"/>
    </row>
    <row r="373" spans="1:18" x14ac:dyDescent="0.25">
      <c r="A373" s="131" t="s">
        <v>5</v>
      </c>
      <c r="B373" s="148">
        <f t="shared" ref="B373:F373" si="834">+B391-B355-B337-B319-B283-B265-B247-B229-B211-B301</f>
        <v>21.732999999999976</v>
      </c>
      <c r="C373" s="6">
        <f t="shared" si="834"/>
        <v>21.966000000000008</v>
      </c>
      <c r="D373" s="6">
        <f t="shared" si="834"/>
        <v>26.597000000000012</v>
      </c>
      <c r="E373" s="6">
        <f t="shared" si="834"/>
        <v>23.856999999999978</v>
      </c>
      <c r="F373" s="149">
        <f t="shared" si="834"/>
        <v>25.312999999999978</v>
      </c>
      <c r="G373" s="132"/>
      <c r="H373" s="134"/>
      <c r="I373" s="2"/>
      <c r="J373" s="131" t="s">
        <v>5</v>
      </c>
      <c r="K373" s="148">
        <f t="shared" ref="K373:O373" si="835">+K391-K355-K337-K319-K283-K265-K247-K229-K211-K301</f>
        <v>143.12776128770022</v>
      </c>
      <c r="L373" s="6">
        <f t="shared" si="835"/>
        <v>202.09899999999988</v>
      </c>
      <c r="M373" s="6">
        <f t="shared" si="835"/>
        <v>216.375</v>
      </c>
      <c r="N373" s="6">
        <f t="shared" si="835"/>
        <v>225.28399999999991</v>
      </c>
      <c r="O373" s="149">
        <f t="shared" si="835"/>
        <v>201.87299999999991</v>
      </c>
      <c r="P373" s="132"/>
      <c r="Q373" s="164"/>
      <c r="R373" s="158"/>
    </row>
    <row r="374" spans="1:18" x14ac:dyDescent="0.25">
      <c r="A374" s="131" t="s">
        <v>6</v>
      </c>
      <c r="B374" s="148">
        <f t="shared" ref="B374:F374" si="836">+B392-B356-B338-B320-B284-B266-B248-B230-B212-B302</f>
        <v>20.675000000000001</v>
      </c>
      <c r="C374" s="6">
        <f t="shared" si="836"/>
        <v>23.532999999999991</v>
      </c>
      <c r="D374" s="6">
        <f t="shared" si="836"/>
        <v>23.970999999999986</v>
      </c>
      <c r="E374" s="6">
        <f t="shared" si="836"/>
        <v>21.469999999999985</v>
      </c>
      <c r="F374" s="149">
        <f t="shared" si="836"/>
        <v>20.171000000000003</v>
      </c>
      <c r="G374" s="132"/>
      <c r="H374" s="134"/>
      <c r="I374" s="2"/>
      <c r="J374" s="131" t="s">
        <v>6</v>
      </c>
      <c r="K374" s="148">
        <f t="shared" ref="K374:O374" si="837">+K392-K356-K338-K320-K284-K266-K248-K230-K212-K302</f>
        <v>137.9690512877003</v>
      </c>
      <c r="L374" s="6">
        <f t="shared" si="837"/>
        <v>204.95700000000016</v>
      </c>
      <c r="M374" s="6">
        <f t="shared" si="837"/>
        <v>216.81299999999996</v>
      </c>
      <c r="N374" s="6">
        <f t="shared" si="837"/>
        <v>222.78299999999999</v>
      </c>
      <c r="O374" s="149">
        <f t="shared" si="837"/>
        <v>200.57399999999993</v>
      </c>
      <c r="P374" s="132"/>
      <c r="Q374" s="164"/>
      <c r="R374" s="158"/>
    </row>
    <row r="375" spans="1:18" x14ac:dyDescent="0.25">
      <c r="A375" s="131" t="s">
        <v>7</v>
      </c>
      <c r="B375" s="148">
        <f t="shared" ref="B375:F375" si="838">+B393-B357-B339-B321-B285-B267-B249-B231-B213-B303</f>
        <v>19.053000000000008</v>
      </c>
      <c r="C375" s="6">
        <f t="shared" si="838"/>
        <v>20.574999999999999</v>
      </c>
      <c r="D375" s="6">
        <f t="shared" si="838"/>
        <v>23.02300000000001</v>
      </c>
      <c r="E375" s="6">
        <f t="shared" si="838"/>
        <v>18.118000000000009</v>
      </c>
      <c r="F375" s="149">
        <f t="shared" si="838"/>
        <v>17.932000000000013</v>
      </c>
      <c r="G375" s="132"/>
      <c r="H375" s="134"/>
      <c r="I375" s="2"/>
      <c r="J375" s="131" t="s">
        <v>7</v>
      </c>
      <c r="K375" s="148">
        <f t="shared" ref="K375:O375" si="839">+K393-K357-K339-K321-K285-K267-K249-K231-K213-K303</f>
        <v>138.23061128770007</v>
      </c>
      <c r="L375" s="6">
        <f t="shared" si="839"/>
        <v>206.47899999999993</v>
      </c>
      <c r="M375" s="6">
        <f t="shared" si="839"/>
        <v>219.26100000000002</v>
      </c>
      <c r="N375" s="6">
        <f t="shared" si="839"/>
        <v>217.87800000000004</v>
      </c>
      <c r="O375" s="149">
        <f t="shared" si="839"/>
        <v>200.38800000000018</v>
      </c>
      <c r="P375" s="132"/>
      <c r="Q375" s="164"/>
      <c r="R375" s="158"/>
    </row>
    <row r="376" spans="1:18" x14ac:dyDescent="0.25">
      <c r="A376" s="131" t="s">
        <v>8</v>
      </c>
      <c r="B376" s="148">
        <f t="shared" ref="B376:F376" si="840">+B394-B358-B340-B322-B286-B268-B250-B232-B214-B304</f>
        <v>16.044000000000011</v>
      </c>
      <c r="C376" s="6">
        <f t="shared" si="840"/>
        <v>14.455</v>
      </c>
      <c r="D376" s="6">
        <f t="shared" si="840"/>
        <v>17.716000000000001</v>
      </c>
      <c r="E376" s="6">
        <f t="shared" si="840"/>
        <v>15.415000000000003</v>
      </c>
      <c r="F376" s="149">
        <f t="shared" si="840"/>
        <v>18.657999999999994</v>
      </c>
      <c r="G376" s="132"/>
      <c r="H376" s="134"/>
      <c r="I376" s="2"/>
      <c r="J376" s="131" t="s">
        <v>8</v>
      </c>
      <c r="K376" s="148">
        <f t="shared" ref="K376:O376" si="841">+K394-K358-K340-K322-K286-K268-K250-K232-K214-K304</f>
        <v>139.48276128769999</v>
      </c>
      <c r="L376" s="6">
        <f t="shared" si="841"/>
        <v>204.89000000000013</v>
      </c>
      <c r="M376" s="6">
        <f t="shared" si="841"/>
        <v>222.52200000000002</v>
      </c>
      <c r="N376" s="6">
        <f t="shared" si="841"/>
        <v>215.5770000000002</v>
      </c>
      <c r="O376" s="149">
        <f t="shared" si="841"/>
        <v>203.63099999999994</v>
      </c>
      <c r="P376" s="132"/>
      <c r="Q376" s="164"/>
      <c r="R376" s="158"/>
    </row>
    <row r="377" spans="1:18" x14ac:dyDescent="0.25">
      <c r="A377" s="131" t="s">
        <v>9</v>
      </c>
      <c r="B377" s="148">
        <f t="shared" ref="B377:F377" si="842">+B395-B359-B341-B323-B287-B269-B251-B233-B215-B305</f>
        <v>16.59</v>
      </c>
      <c r="C377" s="6">
        <f t="shared" si="842"/>
        <v>16.305000000000014</v>
      </c>
      <c r="D377" s="6">
        <f t="shared" si="842"/>
        <v>18.500000000000007</v>
      </c>
      <c r="E377" s="6">
        <f t="shared" si="842"/>
        <v>16.705999999999989</v>
      </c>
      <c r="F377" s="149">
        <f t="shared" si="842"/>
        <v>15.200000000000005</v>
      </c>
      <c r="G377" s="132"/>
      <c r="H377" s="134"/>
      <c r="I377" s="2"/>
      <c r="J377" s="131" t="s">
        <v>9</v>
      </c>
      <c r="K377" s="148">
        <f t="shared" ref="K377:O377" si="843">+K395-K359-K341-K323-K287-K269-K251-K233-K215-K305</f>
        <v>144.46545000000015</v>
      </c>
      <c r="L377" s="6">
        <f t="shared" si="843"/>
        <v>204.60500000000008</v>
      </c>
      <c r="M377" s="6">
        <f t="shared" si="843"/>
        <v>224.71699999999979</v>
      </c>
      <c r="N377" s="6">
        <f t="shared" si="843"/>
        <v>213.78300000000019</v>
      </c>
      <c r="O377" s="149">
        <f t="shared" si="843"/>
        <v>202.125</v>
      </c>
      <c r="P377" s="132"/>
      <c r="Q377" s="164"/>
      <c r="R377" s="158"/>
    </row>
    <row r="378" spans="1:18" ht="25.5" x14ac:dyDescent="0.25">
      <c r="A378" s="135" t="s">
        <v>13</v>
      </c>
      <c r="B378" s="150">
        <f>SUM(B366:B377)</f>
        <v>206.779</v>
      </c>
      <c r="C378" s="125">
        <f t="shared" ref="C378:F378" si="844">SUM(C366:C377)</f>
        <v>204.60500000000002</v>
      </c>
      <c r="D378" s="125">
        <f t="shared" si="844"/>
        <v>224.71700000000004</v>
      </c>
      <c r="E378" s="125">
        <f t="shared" si="844"/>
        <v>213.78299999999996</v>
      </c>
      <c r="F378" s="151">
        <f t="shared" si="844"/>
        <v>202.12499999999997</v>
      </c>
      <c r="G378" s="136"/>
      <c r="H378" s="137"/>
      <c r="I378" s="3"/>
      <c r="J378" s="135" t="s">
        <v>14</v>
      </c>
      <c r="K378" s="150">
        <f t="shared" ref="K378" si="845">+AVERAGE(K366:K377)</f>
        <v>138.14933158449179</v>
      </c>
      <c r="L378" s="125">
        <f>+AVERAGE(L366:L377)</f>
        <v>204.42983333333336</v>
      </c>
      <c r="M378" s="125">
        <f t="shared" ref="M378:P378" si="846">+AVERAGE(M366:M377)</f>
        <v>213.20533333333333</v>
      </c>
      <c r="N378" s="125">
        <f t="shared" si="846"/>
        <v>222.66183333333333</v>
      </c>
      <c r="O378" s="151">
        <f t="shared" si="846"/>
        <v>208.12816666666666</v>
      </c>
      <c r="P378" s="136">
        <f t="shared" si="846"/>
        <v>195.15849999999998</v>
      </c>
      <c r="Q378" s="166">
        <f t="shared" ref="Q378" si="847">+P378/O378-1</f>
        <v>-6.2315768568886765E-2</v>
      </c>
      <c r="R378" s="159">
        <f t="shared" ref="R378" si="848">+POWER(P378/K378,0.2)-1</f>
        <v>7.1538393868633143E-2</v>
      </c>
    </row>
    <row r="379" spans="1:18" ht="25.5" x14ac:dyDescent="0.25">
      <c r="A379" s="138" t="s">
        <v>15</v>
      </c>
      <c r="B379" s="152">
        <f>+B378/B$199</f>
        <v>0.79757998605327562</v>
      </c>
      <c r="C379" s="126">
        <f t="shared" ref="C379:F379" si="849">+C378/C$199</f>
        <v>0.91162890278300346</v>
      </c>
      <c r="D379" s="126">
        <f t="shared" si="849"/>
        <v>0.81916338614483941</v>
      </c>
      <c r="E379" s="126">
        <f t="shared" si="849"/>
        <v>0.70124819672955052</v>
      </c>
      <c r="F379" s="153">
        <f t="shared" si="849"/>
        <v>0.5171262650385946</v>
      </c>
      <c r="G379" s="140"/>
      <c r="H379" s="141"/>
      <c r="I379" s="3"/>
      <c r="J379" s="138" t="s">
        <v>15</v>
      </c>
      <c r="K379" s="152">
        <f>+K378/K$199</f>
        <v>0.53354240704071265</v>
      </c>
      <c r="L379" s="126">
        <f t="shared" ref="L379:P379" si="850">+L378/L$199</f>
        <v>0.84982456198792655</v>
      </c>
      <c r="M379" s="126">
        <f t="shared" si="850"/>
        <v>0.90474805858845109</v>
      </c>
      <c r="N379" s="126">
        <f t="shared" si="850"/>
        <v>0.75153955875919032</v>
      </c>
      <c r="O379" s="153">
        <f t="shared" si="850"/>
        <v>0.55873356595149137</v>
      </c>
      <c r="P379" s="139">
        <f t="shared" si="850"/>
        <v>0.56264845522311313</v>
      </c>
      <c r="Q379" s="165"/>
      <c r="R379" s="160"/>
    </row>
    <row r="380" spans="1:18" ht="26.25" thickBot="1" x14ac:dyDescent="0.3">
      <c r="A380" s="142" t="s">
        <v>12</v>
      </c>
      <c r="B380" s="154"/>
      <c r="C380" s="127">
        <f>+C378/B378-1</f>
        <v>-1.0513640166554539E-2</v>
      </c>
      <c r="D380" s="127">
        <f t="shared" ref="D380" si="851">+D378/C378-1</f>
        <v>9.8296718066518629E-2</v>
      </c>
      <c r="E380" s="127">
        <f t="shared" ref="E380" si="852">+E378/D378-1</f>
        <v>-4.8656754940659019E-2</v>
      </c>
      <c r="F380" s="155">
        <f t="shared" ref="F380" si="853">+F378/E378-1</f>
        <v>-5.4531931912266129E-2</v>
      </c>
      <c r="G380" s="143"/>
      <c r="H380" s="145"/>
      <c r="I380" s="2"/>
      <c r="J380" s="142" t="s">
        <v>12</v>
      </c>
      <c r="K380" s="154"/>
      <c r="L380" s="127">
        <f>+L378/K378-1</f>
        <v>0.47977432093693895</v>
      </c>
      <c r="M380" s="127">
        <f t="shared" ref="M380" si="854">+M378/L378-1</f>
        <v>4.2926709164268884E-2</v>
      </c>
      <c r="N380" s="127">
        <f t="shared" ref="N380" si="855">+N378/M378-1</f>
        <v>4.4353956123674321E-2</v>
      </c>
      <c r="O380" s="155">
        <f t="shared" ref="O380" si="856">+O378/N378-1</f>
        <v>-6.5272374924306042E-2</v>
      </c>
      <c r="P380" s="144">
        <f t="shared" ref="P380" si="857">+P378/O378-1</f>
        <v>-6.2315768568886765E-2</v>
      </c>
      <c r="Q380" s="143"/>
      <c r="R380" s="161"/>
    </row>
    <row r="381" spans="1:18" ht="15.75" thickBot="1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</row>
    <row r="382" spans="1:18" ht="15.75" thickBot="1" x14ac:dyDescent="0.3">
      <c r="A382" s="285" t="s">
        <v>80</v>
      </c>
      <c r="B382" s="286"/>
      <c r="C382" s="286"/>
      <c r="D382" s="286"/>
      <c r="E382" s="286"/>
      <c r="F382" s="286"/>
      <c r="G382" s="286"/>
      <c r="H382" s="287"/>
      <c r="I382" s="2"/>
      <c r="J382" s="285" t="s">
        <v>81</v>
      </c>
      <c r="K382" s="286"/>
      <c r="L382" s="286"/>
      <c r="M382" s="286"/>
      <c r="N382" s="286"/>
      <c r="O382" s="286"/>
      <c r="P382" s="286"/>
      <c r="Q382" s="286"/>
      <c r="R382" s="287"/>
    </row>
    <row r="383" spans="1:18" ht="38.25" x14ac:dyDescent="0.25">
      <c r="A383" s="128"/>
      <c r="B383" s="146">
        <v>2016</v>
      </c>
      <c r="C383" s="124">
        <f>+B383+1</f>
        <v>2017</v>
      </c>
      <c r="D383" s="124">
        <f t="shared" ref="D383:G383" si="858">+C383+1</f>
        <v>2018</v>
      </c>
      <c r="E383" s="124">
        <f t="shared" si="858"/>
        <v>2019</v>
      </c>
      <c r="F383" s="147">
        <f t="shared" si="858"/>
        <v>2020</v>
      </c>
      <c r="G383" s="129">
        <f t="shared" si="858"/>
        <v>2021</v>
      </c>
      <c r="H383" s="130" t="s">
        <v>16</v>
      </c>
      <c r="I383" s="2"/>
      <c r="J383" s="128"/>
      <c r="K383" s="146">
        <v>2016</v>
      </c>
      <c r="L383" s="124">
        <f>+K383+1</f>
        <v>2017</v>
      </c>
      <c r="M383" s="124">
        <f t="shared" ref="M383:P383" si="859">+L383+1</f>
        <v>2018</v>
      </c>
      <c r="N383" s="124">
        <f t="shared" si="859"/>
        <v>2019</v>
      </c>
      <c r="O383" s="147">
        <f t="shared" si="859"/>
        <v>2020</v>
      </c>
      <c r="P383" s="129">
        <f t="shared" si="859"/>
        <v>2021</v>
      </c>
      <c r="Q383" s="162" t="s">
        <v>16</v>
      </c>
      <c r="R383" s="156" t="s">
        <v>21</v>
      </c>
    </row>
    <row r="384" spans="1:18" x14ac:dyDescent="0.25">
      <c r="A384" s="131" t="s">
        <v>10</v>
      </c>
      <c r="B384" s="148">
        <f>+'[1]EXP TOTAL VINO PAIS'!W171/1000</f>
        <v>52.997999999999998</v>
      </c>
      <c r="C384" s="6">
        <f>+'[1]EXP TOTAL VINO PAIS'!W183/1000</f>
        <v>57.27</v>
      </c>
      <c r="D384" s="6">
        <f>+'[1]EXP TOTAL VINO PAIS'!W195/1000</f>
        <v>55.493000000000002</v>
      </c>
      <c r="E384" s="6">
        <f>+'[1]EXP TOTAL VINO PAIS'!W207/1000</f>
        <v>51.261000000000003</v>
      </c>
      <c r="F384" s="149">
        <f>+'[1]EXP TOTAL VINO PAIS'!W219/1000</f>
        <v>52.991</v>
      </c>
      <c r="G384" s="132">
        <f>+'[1]EXP TOTAL VINO PAIS'!W231/1000</f>
        <v>53.783999999999999</v>
      </c>
      <c r="H384" s="133">
        <f>+G384/F384-1</f>
        <v>1.4964805344303667E-2</v>
      </c>
      <c r="I384" s="2"/>
      <c r="J384" s="131" t="s">
        <v>10</v>
      </c>
      <c r="K384" s="148">
        <f>+SUM('[1]6.EXPORTACION VARIETAL'!U306:U317)/1000</f>
        <v>737.80832000000021</v>
      </c>
      <c r="L384" s="6">
        <f>+SUM(C384)+SUM(B385:B395)</f>
        <v>821.09799999999996</v>
      </c>
      <c r="M384" s="6">
        <f t="shared" ref="M384" si="860">+SUM(D384)+SUM(C385:C395)</f>
        <v>804.14900000000011</v>
      </c>
      <c r="N384" s="6">
        <f t="shared" ref="N384:P384" si="861">+SUM(E384)+SUM(D385:D395)</f>
        <v>820.02800000000002</v>
      </c>
      <c r="O384" s="149">
        <f t="shared" si="861"/>
        <v>797.82400000000007</v>
      </c>
      <c r="P384" s="132">
        <f t="shared" si="861"/>
        <v>780.97699999999998</v>
      </c>
      <c r="Q384" s="163">
        <f>+P384/O384-1</f>
        <v>-2.1116186025990857E-2</v>
      </c>
      <c r="R384" s="157">
        <f>+POWER(P384/K384,0.2)-1</f>
        <v>1.1437238369397251E-2</v>
      </c>
    </row>
    <row r="385" spans="1:18" x14ac:dyDescent="0.25">
      <c r="A385" s="131" t="s">
        <v>11</v>
      </c>
      <c r="B385" s="148">
        <f>+'[1]EXP TOTAL VINO PAIS'!W172/1000</f>
        <v>58.539000000000001</v>
      </c>
      <c r="C385" s="6">
        <f>+'[1]EXP TOTAL VINO PAIS'!W184/1000</f>
        <v>54.390999999999998</v>
      </c>
      <c r="D385" s="6">
        <f>+'[1]EXP TOTAL VINO PAIS'!W196/1000</f>
        <v>54.725000000000001</v>
      </c>
      <c r="E385" s="6">
        <f>+'[1]EXP TOTAL VINO PAIS'!W208/1000</f>
        <v>56.786000000000001</v>
      </c>
      <c r="F385" s="149">
        <f>+'[1]EXP TOTAL VINO PAIS'!W220/1000</f>
        <v>61.985999999999997</v>
      </c>
      <c r="G385" s="132">
        <f>+'[1]EXP TOTAL VINO PAIS'!W232/1000</f>
        <v>58.42</v>
      </c>
      <c r="H385" s="133">
        <f t="shared" ref="H385:H389" si="862">+G385/F385-1</f>
        <v>-5.752911947859185E-2</v>
      </c>
      <c r="I385" s="2"/>
      <c r="J385" s="131" t="s">
        <v>11</v>
      </c>
      <c r="K385" s="148">
        <f>+SUM('[1]6.EXPORTACION VARIETAL'!U307:U318)/1000</f>
        <v>738.47546000000023</v>
      </c>
      <c r="L385" s="6">
        <f>+SUM(C384:C385)+SUM(B386:B395)</f>
        <v>816.95</v>
      </c>
      <c r="M385" s="6">
        <f t="shared" ref="M385" si="863">+SUM(D384:D385)+SUM(C386:C395)</f>
        <v>804.48299999999995</v>
      </c>
      <c r="N385" s="6">
        <f t="shared" ref="N385:P385" si="864">+SUM(E384:E385)+SUM(D386:D395)</f>
        <v>822.08899999999994</v>
      </c>
      <c r="O385" s="149">
        <f t="shared" si="864"/>
        <v>803.024</v>
      </c>
      <c r="P385" s="132">
        <f t="shared" si="864"/>
        <v>777.41100000000006</v>
      </c>
      <c r="Q385" s="163">
        <f t="shared" ref="Q385:Q387" si="865">+P385/O385-1</f>
        <v>-3.1895684313295702E-2</v>
      </c>
      <c r="R385" s="157">
        <f t="shared" ref="R385:R387" si="866">+POWER(P385/K385,0.2)-1</f>
        <v>1.0329241311796356E-2</v>
      </c>
    </row>
    <row r="386" spans="1:18" x14ac:dyDescent="0.25">
      <c r="A386" s="131" t="s">
        <v>0</v>
      </c>
      <c r="B386" s="148">
        <f>+'[1]EXP TOTAL VINO PAIS'!W173/1000</f>
        <v>67.673000000000002</v>
      </c>
      <c r="C386" s="6">
        <f>+'[1]EXP TOTAL VINO PAIS'!W185/1000</f>
        <v>62.311</v>
      </c>
      <c r="D386" s="6">
        <f>+'[1]EXP TOTAL VINO PAIS'!W197/1000</f>
        <v>67.674999999999997</v>
      </c>
      <c r="E386" s="6">
        <f>+'[1]EXP TOTAL VINO PAIS'!W209/1000</f>
        <v>67.540000000000006</v>
      </c>
      <c r="F386" s="149">
        <f>+'[1]EXP TOTAL VINO PAIS'!W221/1000</f>
        <v>60.932000000000002</v>
      </c>
      <c r="G386" s="132">
        <f>+'[1]EXP TOTAL VINO PAIS'!W233/1000</f>
        <v>66.197999999999993</v>
      </c>
      <c r="H386" s="133">
        <f t="shared" si="862"/>
        <v>8.6424210595417605E-2</v>
      </c>
      <c r="I386" s="2"/>
      <c r="J386" s="131" t="s">
        <v>0</v>
      </c>
      <c r="K386" s="148">
        <f>+SUM('[1]6.EXPORTACION VARIETAL'!U308:U319)/1000</f>
        <v>734.40905000000021</v>
      </c>
      <c r="L386" s="6">
        <f>+SUM(C384:C386)+SUM(B387:B395)</f>
        <v>811.58799999999997</v>
      </c>
      <c r="M386" s="6">
        <f t="shared" ref="M386" si="867">+SUM(D384:D386)+SUM(C387:C395)</f>
        <v>809.84700000000009</v>
      </c>
      <c r="N386" s="6">
        <f t="shared" ref="N386:P386" si="868">+SUM(E384:E386)+SUM(D387:D395)</f>
        <v>821.95399999999995</v>
      </c>
      <c r="O386" s="149">
        <f t="shared" si="868"/>
        <v>796.41600000000005</v>
      </c>
      <c r="P386" s="132">
        <f t="shared" si="868"/>
        <v>782.67700000000013</v>
      </c>
      <c r="Q386" s="163">
        <f t="shared" si="865"/>
        <v>-1.7251034635165419E-2</v>
      </c>
      <c r="R386" s="157">
        <f t="shared" si="866"/>
        <v>1.2812167986888667E-2</v>
      </c>
    </row>
    <row r="387" spans="1:18" x14ac:dyDescent="0.25">
      <c r="A387" s="131" t="s">
        <v>1</v>
      </c>
      <c r="B387" s="148">
        <f>+'[1]EXP TOTAL VINO PAIS'!W174/1000</f>
        <v>67.56</v>
      </c>
      <c r="C387" s="6">
        <f>+'[1]EXP TOTAL VINO PAIS'!W186/1000</f>
        <v>61.387</v>
      </c>
      <c r="D387" s="6">
        <f>+'[1]EXP TOTAL VINO PAIS'!W198/1000</f>
        <v>65.108999999999995</v>
      </c>
      <c r="E387" s="6">
        <f>+'[1]EXP TOTAL VINO PAIS'!W210/1000</f>
        <v>64.676000000000002</v>
      </c>
      <c r="F387" s="149">
        <f>+'[1]EXP TOTAL VINO PAIS'!W222/1000</f>
        <v>57.2</v>
      </c>
      <c r="G387" s="132">
        <f>+'[1]EXP TOTAL VINO PAIS'!W234/1000</f>
        <v>61.737000000000002</v>
      </c>
      <c r="H387" s="133">
        <f t="shared" si="862"/>
        <v>7.9318181818181843E-2</v>
      </c>
      <c r="I387" s="2"/>
      <c r="J387" s="131" t="s">
        <v>1</v>
      </c>
      <c r="K387" s="148">
        <f>+SUM('[1]6.EXPORTACION VARIETAL'!U309:U320)/1000</f>
        <v>732.96396000000004</v>
      </c>
      <c r="L387" s="6">
        <f>+SUM(C384:C387)+SUM(B388:B395)</f>
        <v>805.41500000000008</v>
      </c>
      <c r="M387" s="6">
        <f t="shared" ref="M387" si="869">+SUM(D384:D387)+SUM(C388:C395)</f>
        <v>813.56900000000019</v>
      </c>
      <c r="N387" s="6">
        <f t="shared" ref="N387:P387" si="870">+SUM(E384:E387)+SUM(D388:D395)</f>
        <v>821.52099999999996</v>
      </c>
      <c r="O387" s="149">
        <f t="shared" si="870"/>
        <v>788.94</v>
      </c>
      <c r="P387" s="132">
        <f t="shared" si="870"/>
        <v>787.21399999999994</v>
      </c>
      <c r="Q387" s="163">
        <f t="shared" si="865"/>
        <v>-2.1877455826807557E-3</v>
      </c>
      <c r="R387" s="157">
        <f t="shared" si="866"/>
        <v>1.4383176062786385E-2</v>
      </c>
    </row>
    <row r="388" spans="1:18" x14ac:dyDescent="0.25">
      <c r="A388" s="131" t="s">
        <v>2</v>
      </c>
      <c r="B388" s="148">
        <f>+'[1]EXP TOTAL VINO PAIS'!W175/1000</f>
        <v>74.593999999999994</v>
      </c>
      <c r="C388" s="6">
        <f>+'[1]EXP TOTAL VINO PAIS'!W187/1000</f>
        <v>65.682000000000002</v>
      </c>
      <c r="D388" s="6">
        <f>+'[1]EXP TOTAL VINO PAIS'!W199/1000</f>
        <v>63.377000000000002</v>
      </c>
      <c r="E388" s="6">
        <f>+'[1]EXP TOTAL VINO PAIS'!W211/1000</f>
        <v>71.125</v>
      </c>
      <c r="F388" s="149">
        <f>+'[1]EXP TOTAL VINO PAIS'!W223/1000</f>
        <v>68.563999999999993</v>
      </c>
      <c r="G388" s="132">
        <f>+'[1]EXP TOTAL VINO PAIS'!W235/1000</f>
        <v>78.335999999999999</v>
      </c>
      <c r="H388" s="133">
        <f t="shared" si="862"/>
        <v>0.14252377340878608</v>
      </c>
      <c r="I388" s="2"/>
      <c r="J388" s="131" t="s">
        <v>2</v>
      </c>
      <c r="K388" s="148">
        <f>+SUM('[1]6.EXPORTACION VARIETAL'!U310:U321)/1000</f>
        <v>739.08581128770004</v>
      </c>
      <c r="L388" s="6">
        <f>+SUM(C384:C388)+SUM(B389:B395)</f>
        <v>796.50300000000004</v>
      </c>
      <c r="M388" s="6">
        <f t="shared" ref="M388" si="871">+SUM(D384:D388)+SUM(C389:C395)</f>
        <v>811.26400000000001</v>
      </c>
      <c r="N388" s="6">
        <f t="shared" ref="N388:P388" si="872">+SUM(E384:E388)+SUM(D389:D395)</f>
        <v>829.26900000000001</v>
      </c>
      <c r="O388" s="149">
        <f t="shared" si="872"/>
        <v>786.37900000000002</v>
      </c>
      <c r="P388" s="132">
        <f t="shared" si="872"/>
        <v>796.98599999999988</v>
      </c>
      <c r="Q388" s="163">
        <f t="shared" ref="Q388:Q389" si="873">+P388/O388-1</f>
        <v>1.3488406989504931E-2</v>
      </c>
      <c r="R388" s="157">
        <f t="shared" ref="R388:R389" si="874">+POWER(P388/K388,0.2)-1</f>
        <v>1.5198963146460853E-2</v>
      </c>
    </row>
    <row r="389" spans="1:18" x14ac:dyDescent="0.25">
      <c r="A389" s="131" t="s">
        <v>3</v>
      </c>
      <c r="B389" s="148">
        <f>+'[1]EXP TOTAL VINO PAIS'!W176/1000</f>
        <v>53.728999999999999</v>
      </c>
      <c r="C389" s="6">
        <f>+'[1]EXP TOTAL VINO PAIS'!W188/1000</f>
        <v>69.183000000000007</v>
      </c>
      <c r="D389" s="6">
        <f>+'[1]EXP TOTAL VINO PAIS'!W200/1000</f>
        <v>60.618000000000002</v>
      </c>
      <c r="E389" s="6">
        <f>+'[1]EXP TOTAL VINO PAIS'!W212/1000</f>
        <v>57.1</v>
      </c>
      <c r="F389" s="149">
        <f>+'[1]EXP TOTAL VINO PAIS'!W224/1000</f>
        <v>44.621000000000002</v>
      </c>
      <c r="G389" s="132">
        <f>+'[1]EXP TOTAL VINO PAIS'!W236/1000</f>
        <v>63.322000000000003</v>
      </c>
      <c r="H389" s="133">
        <f t="shared" si="862"/>
        <v>0.41910759507855055</v>
      </c>
      <c r="I389" s="2"/>
      <c r="J389" s="131" t="s">
        <v>3</v>
      </c>
      <c r="K389" s="148">
        <f>+SUM('[1]6.EXPORTACION VARIETAL'!U311:U322)/1000</f>
        <v>723.29126128770019</v>
      </c>
      <c r="L389" s="6">
        <f>+SUM(C384:C389)+SUM(B390:B395)</f>
        <v>811.95699999999999</v>
      </c>
      <c r="M389" s="6">
        <f t="shared" ref="M389" si="875">+SUM(D384:D389)+SUM(C390:C395)</f>
        <v>802.69900000000007</v>
      </c>
      <c r="N389" s="6">
        <f t="shared" ref="N389:P389" si="876">+SUM(E384:E389)+SUM(D390:D395)</f>
        <v>825.75099999999998</v>
      </c>
      <c r="O389" s="149">
        <f t="shared" si="876"/>
        <v>773.9</v>
      </c>
      <c r="P389" s="132">
        <f t="shared" si="876"/>
        <v>815.6869999999999</v>
      </c>
      <c r="Q389" s="163">
        <f t="shared" si="873"/>
        <v>5.3995348236206109E-2</v>
      </c>
      <c r="R389" s="157">
        <f t="shared" si="874"/>
        <v>2.4335123560238259E-2</v>
      </c>
    </row>
    <row r="390" spans="1:18" x14ac:dyDescent="0.25">
      <c r="A390" s="131" t="s">
        <v>4</v>
      </c>
      <c r="B390" s="148">
        <f>+'[1]EXP TOTAL VINO PAIS'!W177/1000</f>
        <v>62.908000000000001</v>
      </c>
      <c r="C390" s="6">
        <f>+'[1]EXP TOTAL VINO PAIS'!W189/1000</f>
        <v>72.269000000000005</v>
      </c>
      <c r="D390" s="6">
        <f>+'[1]EXP TOTAL VINO PAIS'!W201/1000</f>
        <v>72.73</v>
      </c>
      <c r="E390" s="6">
        <f>+'[1]EXP TOTAL VINO PAIS'!W213/1000</f>
        <v>73.736000000000004</v>
      </c>
      <c r="F390" s="149">
        <f>+'[1]EXP TOTAL VINO PAIS'!W225/1000</f>
        <v>69.825999999999993</v>
      </c>
      <c r="G390" s="132"/>
      <c r="H390" s="134"/>
      <c r="I390" s="2"/>
      <c r="J390" s="131" t="s">
        <v>4</v>
      </c>
      <c r="K390" s="148">
        <f>+SUM('[1]6.EXPORTACION VARIETAL'!U312:U323)/1000</f>
        <v>717.2814812877001</v>
      </c>
      <c r="L390" s="6">
        <f>+SUM(C384:C390)+SUM(B391:B395)</f>
        <v>821.31799999999998</v>
      </c>
      <c r="M390" s="6">
        <f t="shared" ref="M390" si="877">+SUM(D384:D390)+SUM(C391:C395)</f>
        <v>803.16000000000008</v>
      </c>
      <c r="N390" s="6">
        <f t="shared" ref="N390:O390" si="878">+SUM(E384:E390)+SUM(D391:D395)</f>
        <v>826.75700000000006</v>
      </c>
      <c r="O390" s="149">
        <f t="shared" si="878"/>
        <v>769.99</v>
      </c>
      <c r="P390" s="132"/>
      <c r="Q390" s="164"/>
      <c r="R390" s="158"/>
    </row>
    <row r="391" spans="1:18" x14ac:dyDescent="0.25">
      <c r="A391" s="131" t="s">
        <v>5</v>
      </c>
      <c r="B391" s="148">
        <f>+'[1]EXP TOTAL VINO PAIS'!W178/1000</f>
        <v>83.646000000000001</v>
      </c>
      <c r="C391" s="6">
        <f>+'[1]EXP TOTAL VINO PAIS'!W190/1000</f>
        <v>77.320999999999998</v>
      </c>
      <c r="D391" s="6">
        <f>+'[1]EXP TOTAL VINO PAIS'!W202/1000</f>
        <v>80.930000000000007</v>
      </c>
      <c r="E391" s="6">
        <f>+'[1]EXP TOTAL VINO PAIS'!W214/1000</f>
        <v>75.55</v>
      </c>
      <c r="F391" s="149">
        <f>+'[1]EXP TOTAL VINO PAIS'!W226/1000</f>
        <v>88.938999999999993</v>
      </c>
      <c r="G391" s="132"/>
      <c r="H391" s="134"/>
      <c r="I391" s="2"/>
      <c r="J391" s="131" t="s">
        <v>5</v>
      </c>
      <c r="K391" s="148">
        <f>+SUM('[1]6.EXPORTACION VARIETAL'!U313:U324)/1000</f>
        <v>738.5937612877002</v>
      </c>
      <c r="L391" s="6">
        <f>+SUM(C384:C391)+SUM(B392:B395)</f>
        <v>814.99299999999994</v>
      </c>
      <c r="M391" s="6">
        <f t="shared" ref="M391" si="879">+SUM(D384:D391)+SUM(C392:C395)</f>
        <v>806.76900000000001</v>
      </c>
      <c r="N391" s="6">
        <f t="shared" ref="N391:O391" si="880">+SUM(E384:E391)+SUM(D392:D395)</f>
        <v>821.37699999999995</v>
      </c>
      <c r="O391" s="149">
        <f t="shared" si="880"/>
        <v>783.37899999999991</v>
      </c>
      <c r="P391" s="132"/>
      <c r="Q391" s="164"/>
      <c r="R391" s="158"/>
    </row>
    <row r="392" spans="1:18" x14ac:dyDescent="0.25">
      <c r="A392" s="131" t="s">
        <v>6</v>
      </c>
      <c r="B392" s="148">
        <f>+'[1]EXP TOTAL VINO PAIS'!W179/1000</f>
        <v>82.739000000000004</v>
      </c>
      <c r="C392" s="6">
        <f>+'[1]EXP TOTAL VINO PAIS'!W191/1000</f>
        <v>75.518000000000001</v>
      </c>
      <c r="D392" s="6">
        <f>+'[1]EXP TOTAL VINO PAIS'!W203/1000</f>
        <v>80.703999999999994</v>
      </c>
      <c r="E392" s="6">
        <f>+'[1]EXP TOTAL VINO PAIS'!W215/1000</f>
        <v>74.225999999999999</v>
      </c>
      <c r="F392" s="149">
        <f>+'[1]EXP TOTAL VINO PAIS'!W227/1000</f>
        <v>70.522999999999996</v>
      </c>
      <c r="G392" s="132"/>
      <c r="H392" s="134"/>
      <c r="I392" s="2"/>
      <c r="J392" s="131" t="s">
        <v>6</v>
      </c>
      <c r="K392" s="148">
        <f>+SUM('[1]6.EXPORTACION VARIETAL'!U314:U325)/1000</f>
        <v>738.62605128770019</v>
      </c>
      <c r="L392" s="6">
        <f>+SUM(C384:C392)+SUM(B393:B395)</f>
        <v>807.77199999999993</v>
      </c>
      <c r="M392" s="6">
        <f t="shared" ref="M392" si="881">+SUM(D384:D392)+SUM(C393:C395)</f>
        <v>811.95499999999993</v>
      </c>
      <c r="N392" s="6">
        <f t="shared" ref="N392:O392" si="882">+SUM(E384:E392)+SUM(D393:D395)</f>
        <v>814.899</v>
      </c>
      <c r="O392" s="149">
        <f t="shared" si="882"/>
        <v>779.67599999999993</v>
      </c>
      <c r="P392" s="132"/>
      <c r="Q392" s="164"/>
      <c r="R392" s="158"/>
    </row>
    <row r="393" spans="1:18" x14ac:dyDescent="0.25">
      <c r="A393" s="131" t="s">
        <v>7</v>
      </c>
      <c r="B393" s="148">
        <f>+'[1]EXP TOTAL VINO PAIS'!W180/1000</f>
        <v>77.885000000000005</v>
      </c>
      <c r="C393" s="6">
        <f>+'[1]EXP TOTAL VINO PAIS'!W192/1000</f>
        <v>78.335999999999999</v>
      </c>
      <c r="D393" s="6">
        <f>+'[1]EXP TOTAL VINO PAIS'!W204/1000</f>
        <v>76.790999999999997</v>
      </c>
      <c r="E393" s="6">
        <f>+'[1]EXP TOTAL VINO PAIS'!W216/1000</f>
        <v>68.269000000000005</v>
      </c>
      <c r="F393" s="149">
        <f>+'[1]EXP TOTAL VINO PAIS'!W228/1000</f>
        <v>69.918000000000006</v>
      </c>
      <c r="G393" s="132"/>
      <c r="H393" s="134"/>
      <c r="I393" s="2"/>
      <c r="J393" s="131" t="s">
        <v>7</v>
      </c>
      <c r="K393" s="148">
        <f>+SUM('[1]6.EXPORTACION VARIETAL'!U315:U326)/1000</f>
        <v>739.7296112877001</v>
      </c>
      <c r="L393" s="6">
        <f>+SUM(C384:C393)+SUM(B394:B395)</f>
        <v>808.22299999999996</v>
      </c>
      <c r="M393" s="6">
        <f t="shared" ref="M393" si="883">+SUM(D384:D393)+SUM(C394:C395)</f>
        <v>810.41000000000008</v>
      </c>
      <c r="N393" s="6">
        <f t="shared" ref="N393:O393" si="884">+SUM(E384:E393)+SUM(D394:D395)</f>
        <v>806.37699999999995</v>
      </c>
      <c r="O393" s="149">
        <f t="shared" si="884"/>
        <v>781.32500000000005</v>
      </c>
      <c r="P393" s="132"/>
      <c r="Q393" s="164"/>
      <c r="R393" s="158"/>
    </row>
    <row r="394" spans="1:18" x14ac:dyDescent="0.25">
      <c r="A394" s="131" t="s">
        <v>8</v>
      </c>
      <c r="B394" s="148">
        <f>+'[1]EXP TOTAL VINO PAIS'!W181/1000</f>
        <v>67.423000000000002</v>
      </c>
      <c r="C394" s="6">
        <f>+'[1]EXP TOTAL VINO PAIS'!W193/1000</f>
        <v>64.165999999999997</v>
      </c>
      <c r="D394" s="6">
        <f>+'[1]EXP TOTAL VINO PAIS'!W205/1000</f>
        <v>72.274000000000001</v>
      </c>
      <c r="E394" s="6">
        <f>+'[1]EXP TOTAL VINO PAIS'!W217/1000</f>
        <v>63.923000000000002</v>
      </c>
      <c r="F394" s="149">
        <f>+'[1]EXP TOTAL VINO PAIS'!W229/1000</f>
        <v>75.338999999999999</v>
      </c>
      <c r="G394" s="132"/>
      <c r="H394" s="134"/>
      <c r="I394" s="2"/>
      <c r="J394" s="131" t="s">
        <v>8</v>
      </c>
      <c r="K394" s="148">
        <f>+SUM('[1]6.EXPORTACION VARIETAL'!U316:U327)/1000</f>
        <v>745.51176128769998</v>
      </c>
      <c r="L394" s="6">
        <f>+SUM(C384:C394)+SUM(B395)</f>
        <v>804.96600000000012</v>
      </c>
      <c r="M394" s="6">
        <f t="shared" ref="M394" si="885">+SUM(D384:D394)+SUM(C395)</f>
        <v>818.51800000000003</v>
      </c>
      <c r="N394" s="6">
        <f t="shared" ref="N394:O394" si="886">+SUM(E384:E394)+SUM(D395)</f>
        <v>798.02600000000007</v>
      </c>
      <c r="O394" s="149">
        <f t="shared" si="886"/>
        <v>792.74099999999999</v>
      </c>
      <c r="P394" s="132"/>
      <c r="Q394" s="164"/>
      <c r="R394" s="158"/>
    </row>
    <row r="395" spans="1:18" x14ac:dyDescent="0.25">
      <c r="A395" s="131" t="s">
        <v>9</v>
      </c>
      <c r="B395" s="148">
        <f>+'[1]EXP TOTAL VINO PAIS'!W182/1000</f>
        <v>67.132000000000005</v>
      </c>
      <c r="C395" s="6">
        <f>+'[1]EXP TOTAL VINO PAIS'!W194/1000</f>
        <v>68.091999999999999</v>
      </c>
      <c r="D395" s="6">
        <f>+'[1]EXP TOTAL VINO PAIS'!W206/1000</f>
        <v>73.834000000000003</v>
      </c>
      <c r="E395" s="6">
        <f>+'[1]EXP TOTAL VINO PAIS'!W218/1000</f>
        <v>71.902000000000001</v>
      </c>
      <c r="F395" s="149">
        <f>+'[1]EXP TOTAL VINO PAIS'!W230/1000</f>
        <v>59.344999999999999</v>
      </c>
      <c r="G395" s="132"/>
      <c r="H395" s="134"/>
      <c r="I395" s="2"/>
      <c r="J395" s="131" t="s">
        <v>9</v>
      </c>
      <c r="K395" s="148">
        <f>+SUM('[1]6.EXPORTACION VARIETAL'!U317:U328)/1000</f>
        <v>754.51245000000006</v>
      </c>
      <c r="L395" s="6">
        <f>+SUM(C384:C395)</f>
        <v>805.92600000000004</v>
      </c>
      <c r="M395" s="6">
        <f t="shared" ref="M395" si="887">+SUM(D384:D395)</f>
        <v>824.26</v>
      </c>
      <c r="N395" s="6">
        <f t="shared" ref="N395:O395" si="888">+SUM(E384:E395)</f>
        <v>796.09400000000005</v>
      </c>
      <c r="O395" s="149">
        <f t="shared" si="888"/>
        <v>780.18399999999997</v>
      </c>
      <c r="P395" s="132"/>
      <c r="Q395" s="164"/>
      <c r="R395" s="158"/>
    </row>
    <row r="396" spans="1:18" ht="25.5" x14ac:dyDescent="0.25">
      <c r="A396" s="135" t="s">
        <v>13</v>
      </c>
      <c r="B396" s="150">
        <f>SUM(B384:B395)</f>
        <v>816.82600000000002</v>
      </c>
      <c r="C396" s="125">
        <f t="shared" ref="C396:F396" si="889">SUM(C384:C395)</f>
        <v>805.92600000000004</v>
      </c>
      <c r="D396" s="125">
        <f t="shared" si="889"/>
        <v>824.26</v>
      </c>
      <c r="E396" s="125">
        <f t="shared" si="889"/>
        <v>796.09400000000005</v>
      </c>
      <c r="F396" s="151">
        <f t="shared" si="889"/>
        <v>780.18399999999997</v>
      </c>
      <c r="G396" s="136"/>
      <c r="H396" s="137"/>
      <c r="I396" s="3"/>
      <c r="J396" s="135" t="s">
        <v>14</v>
      </c>
      <c r="K396" s="150">
        <f t="shared" ref="K396" si="890">+AVERAGE(K384:K395)</f>
        <v>736.69074825115842</v>
      </c>
      <c r="L396" s="125">
        <f>+AVERAGE(L384:L395)</f>
        <v>810.55908333333321</v>
      </c>
      <c r="M396" s="125">
        <f t="shared" ref="M396:P396" si="891">+AVERAGE(M384:M395)</f>
        <v>810.09025000000008</v>
      </c>
      <c r="N396" s="125">
        <f t="shared" si="891"/>
        <v>817.01183333333336</v>
      </c>
      <c r="O396" s="151">
        <f t="shared" si="891"/>
        <v>786.14816666666673</v>
      </c>
      <c r="P396" s="136">
        <f t="shared" si="891"/>
        <v>790.15866666666659</v>
      </c>
      <c r="Q396" s="166">
        <f t="shared" ref="Q396" si="892">+P396/O396-1</f>
        <v>5.1014556416313361E-3</v>
      </c>
      <c r="R396" s="159"/>
    </row>
    <row r="397" spans="1:18" ht="26.25" thickBot="1" x14ac:dyDescent="0.3">
      <c r="A397" s="142" t="s">
        <v>12</v>
      </c>
      <c r="B397" s="154"/>
      <c r="C397" s="127">
        <f>+C396/B396-1</f>
        <v>-1.3344335268466012E-2</v>
      </c>
      <c r="D397" s="127">
        <f t="shared" ref="D397:F397" si="893">+D396/C396-1</f>
        <v>2.2748986879688626E-2</v>
      </c>
      <c r="E397" s="127">
        <f t="shared" si="893"/>
        <v>-3.4171256642321568E-2</v>
      </c>
      <c r="F397" s="155">
        <f t="shared" si="893"/>
        <v>-1.998507713913189E-2</v>
      </c>
      <c r="G397" s="143"/>
      <c r="H397" s="145"/>
      <c r="I397" s="2"/>
      <c r="J397" s="142" t="s">
        <v>12</v>
      </c>
      <c r="K397" s="154"/>
      <c r="L397" s="127">
        <f>+L396/K396-1</f>
        <v>0.10027048019475204</v>
      </c>
      <c r="M397" s="127">
        <f t="shared" ref="M397:P397" si="894">+M396/L396-1</f>
        <v>-5.7840735237346674E-4</v>
      </c>
      <c r="N397" s="127">
        <f t="shared" si="894"/>
        <v>8.544212614993496E-3</v>
      </c>
      <c r="O397" s="155">
        <f t="shared" si="894"/>
        <v>-3.7776278638151028E-2</v>
      </c>
      <c r="P397" s="144">
        <f t="shared" si="894"/>
        <v>5.1014556416313361E-3</v>
      </c>
      <c r="Q397" s="143"/>
      <c r="R397" s="161"/>
    </row>
    <row r="398" spans="1:18" ht="15.75" thickBot="1" x14ac:dyDescent="0.3"/>
    <row r="399" spans="1:18" ht="15.75" thickBot="1" x14ac:dyDescent="0.3">
      <c r="A399" s="279" t="s">
        <v>141</v>
      </c>
      <c r="B399" s="280"/>
      <c r="C399" s="280"/>
      <c r="D399" s="280"/>
      <c r="E399" s="280"/>
      <c r="F399" s="280"/>
      <c r="G399" s="280"/>
      <c r="H399" s="281"/>
      <c r="I399" s="2"/>
      <c r="J399" s="279" t="s">
        <v>142</v>
      </c>
      <c r="K399" s="280"/>
      <c r="L399" s="280"/>
      <c r="M399" s="280"/>
      <c r="N399" s="280"/>
      <c r="O399" s="280"/>
      <c r="P399" s="280"/>
      <c r="Q399" s="280"/>
      <c r="R399" s="281"/>
    </row>
    <row r="400" spans="1:18" ht="38.25" x14ac:dyDescent="0.25">
      <c r="A400" s="180"/>
      <c r="B400" s="181">
        <v>2016</v>
      </c>
      <c r="C400" s="181">
        <f>+B400+1</f>
        <v>2017</v>
      </c>
      <c r="D400" s="181">
        <f t="shared" ref="D400:G400" si="895">+C400+1</f>
        <v>2018</v>
      </c>
      <c r="E400" s="181">
        <f t="shared" si="895"/>
        <v>2019</v>
      </c>
      <c r="F400" s="182">
        <f t="shared" si="895"/>
        <v>2020</v>
      </c>
      <c r="G400" s="183">
        <f t="shared" si="895"/>
        <v>2021</v>
      </c>
      <c r="H400" s="184" t="s">
        <v>16</v>
      </c>
      <c r="I400" s="2"/>
      <c r="J400" s="180"/>
      <c r="K400" s="181">
        <v>2016</v>
      </c>
      <c r="L400" s="181">
        <f>+K400+1</f>
        <v>2017</v>
      </c>
      <c r="M400" s="181">
        <f t="shared" ref="M400:P400" si="896">+L400+1</f>
        <v>2018</v>
      </c>
      <c r="N400" s="181">
        <f t="shared" si="896"/>
        <v>2019</v>
      </c>
      <c r="O400" s="182">
        <f t="shared" si="896"/>
        <v>2020</v>
      </c>
      <c r="P400" s="183">
        <f t="shared" si="896"/>
        <v>2021</v>
      </c>
      <c r="Q400" s="202" t="s">
        <v>16</v>
      </c>
      <c r="R400" s="184" t="s">
        <v>21</v>
      </c>
    </row>
    <row r="401" spans="1:18" x14ac:dyDescent="0.25">
      <c r="A401" s="185" t="s">
        <v>10</v>
      </c>
      <c r="B401" s="6">
        <f t="shared" ref="B401:B413" si="897">+B204/B7</f>
        <v>3.022914304011866</v>
      </c>
      <c r="C401" s="6">
        <f t="shared" ref="C401:G401" si="898">+C204/C7</f>
        <v>3.4315154149968747</v>
      </c>
      <c r="D401" s="6">
        <f t="shared" si="898"/>
        <v>4.6406014070739472</v>
      </c>
      <c r="E401" s="6">
        <f t="shared" si="898"/>
        <v>2.3100996759205237</v>
      </c>
      <c r="F401" s="176">
        <f t="shared" si="898"/>
        <v>4.126903072844061</v>
      </c>
      <c r="G401" s="179">
        <f t="shared" si="898"/>
        <v>3.6709237135925257</v>
      </c>
      <c r="H401" s="177">
        <f>+G401/F401-1</f>
        <v>-0.11048947629809402</v>
      </c>
      <c r="I401" s="2"/>
      <c r="J401" s="185" t="s">
        <v>10</v>
      </c>
      <c r="K401" s="6">
        <f t="shared" ref="K401:K413" si="899">+K204/K7</f>
        <v>3.1379365500967795</v>
      </c>
      <c r="L401" s="6">
        <f t="shared" ref="L401:P401" si="900">+L204/L7</f>
        <v>3.8971957498520293</v>
      </c>
      <c r="M401" s="6">
        <f t="shared" si="900"/>
        <v>4.4444241672988403</v>
      </c>
      <c r="N401" s="6">
        <f t="shared" si="900"/>
        <v>4.0206382290467184</v>
      </c>
      <c r="O401" s="176">
        <f t="shared" si="900"/>
        <v>3.8515049853193828</v>
      </c>
      <c r="P401" s="179">
        <f t="shared" si="900"/>
        <v>3.6701086884924519</v>
      </c>
      <c r="Q401" s="203">
        <f>+P401/O401-1</f>
        <v>-4.7097510588289926E-2</v>
      </c>
      <c r="R401" s="177">
        <f>+POWER(P401/K401,0.2)-1</f>
        <v>3.1827156018211067E-2</v>
      </c>
    </row>
    <row r="402" spans="1:18" x14ac:dyDescent="0.25">
      <c r="A402" s="185" t="s">
        <v>11</v>
      </c>
      <c r="B402" s="6">
        <f t="shared" si="897"/>
        <v>3.2948149044772665</v>
      </c>
      <c r="C402" s="6">
        <f t="shared" ref="C402:G404" si="901">+C205/C8</f>
        <v>4.0283004628907699</v>
      </c>
      <c r="D402" s="6">
        <f t="shared" si="901"/>
        <v>4.1005771919638088</v>
      </c>
      <c r="E402" s="6">
        <f t="shared" si="901"/>
        <v>2.7774237056400706</v>
      </c>
      <c r="F402" s="176">
        <f t="shared" si="901"/>
        <v>4.187302512157407</v>
      </c>
      <c r="G402" s="179">
        <f t="shared" si="901"/>
        <v>3.8467220111738216</v>
      </c>
      <c r="H402" s="177">
        <f t="shared" ref="H402:H404" si="902">+G402/F402-1</f>
        <v>-8.1336492884080958E-2</v>
      </c>
      <c r="I402" s="2"/>
      <c r="J402" s="185" t="s">
        <v>11</v>
      </c>
      <c r="K402" s="6">
        <f t="shared" si="899"/>
        <v>3.2051702717457951</v>
      </c>
      <c r="L402" s="6">
        <f t="shared" ref="L402:P406" si="903">+L205/L8</f>
        <v>3.9648822050778958</v>
      </c>
      <c r="M402" s="6">
        <f t="shared" si="903"/>
        <v>4.4491937622553968</v>
      </c>
      <c r="N402" s="6">
        <f t="shared" si="903"/>
        <v>3.8796606170757499</v>
      </c>
      <c r="O402" s="176">
        <f t="shared" si="903"/>
        <v>4.0044535781358936</v>
      </c>
      <c r="P402" s="179">
        <f t="shared" si="903"/>
        <v>3.6456666744711792</v>
      </c>
      <c r="Q402" s="203">
        <f t="shared" ref="Q402:Q404" si="904">+P402/O402-1</f>
        <v>-8.959696914047699E-2</v>
      </c>
      <c r="R402" s="177">
        <f t="shared" ref="R402:R404" si="905">+POWER(P402/K402,0.2)-1</f>
        <v>2.608932749179993E-2</v>
      </c>
    </row>
    <row r="403" spans="1:18" x14ac:dyDescent="0.25">
      <c r="A403" s="185" t="s">
        <v>0</v>
      </c>
      <c r="B403" s="6">
        <f t="shared" si="897"/>
        <v>3.8292232836325923</v>
      </c>
      <c r="C403" s="6">
        <f t="shared" si="901"/>
        <v>4.2178451484070081</v>
      </c>
      <c r="D403" s="6">
        <f t="shared" si="901"/>
        <v>4.6740893609472893</v>
      </c>
      <c r="E403" s="6">
        <f t="shared" si="901"/>
        <v>4.1855987760080389</v>
      </c>
      <c r="F403" s="176">
        <f t="shared" si="901"/>
        <v>4.4005550775792424</v>
      </c>
      <c r="G403" s="179">
        <f t="shared" si="901"/>
        <v>3.46752734565188</v>
      </c>
      <c r="H403" s="177">
        <f t="shared" si="902"/>
        <v>-0.21202500945417624</v>
      </c>
      <c r="I403" s="2"/>
      <c r="J403" s="185" t="s">
        <v>0</v>
      </c>
      <c r="K403" s="6">
        <f t="shared" si="899"/>
        <v>3.4153817225140508</v>
      </c>
      <c r="L403" s="6">
        <f t="shared" si="903"/>
        <v>3.9962892533105054</v>
      </c>
      <c r="M403" s="6">
        <f t="shared" si="903"/>
        <v>4.4891456654644326</v>
      </c>
      <c r="N403" s="6">
        <f t="shared" si="903"/>
        <v>3.8456914413284089</v>
      </c>
      <c r="O403" s="176">
        <f t="shared" si="903"/>
        <v>4.0196518019471528</v>
      </c>
      <c r="P403" s="179">
        <f t="shared" si="903"/>
        <v>3.5735729429862166</v>
      </c>
      <c r="Q403" s="203">
        <f t="shared" si="904"/>
        <v>-0.11097450250413521</v>
      </c>
      <c r="R403" s="177">
        <f t="shared" si="905"/>
        <v>9.0964544849974072E-3</v>
      </c>
    </row>
    <row r="404" spans="1:18" x14ac:dyDescent="0.25">
      <c r="A404" s="185" t="s">
        <v>1</v>
      </c>
      <c r="B404" s="6">
        <f t="shared" si="897"/>
        <v>3.9287541308874161</v>
      </c>
      <c r="C404" s="6">
        <f t="shared" si="901"/>
        <v>4.599217044322562</v>
      </c>
      <c r="D404" s="6">
        <f t="shared" si="901"/>
        <v>4.523450135516728</v>
      </c>
      <c r="E404" s="6">
        <f t="shared" si="901"/>
        <v>4.438430859824356</v>
      </c>
      <c r="F404" s="176">
        <f t="shared" si="901"/>
        <v>4.1146523994642807</v>
      </c>
      <c r="G404" s="179">
        <f t="shared" si="901"/>
        <v>3.7411768357416593</v>
      </c>
      <c r="H404" s="177">
        <f t="shared" si="902"/>
        <v>-9.0767221010272237E-2</v>
      </c>
      <c r="I404" s="2"/>
      <c r="J404" s="185" t="s">
        <v>1</v>
      </c>
      <c r="K404" s="6">
        <f t="shared" si="899"/>
        <v>3.5704770306291804</v>
      </c>
      <c r="L404" s="6">
        <f t="shared" si="903"/>
        <v>4.0414419476826193</v>
      </c>
      <c r="M404" s="6">
        <f t="shared" si="903"/>
        <v>4.483158786066368</v>
      </c>
      <c r="N404" s="6">
        <f t="shared" si="903"/>
        <v>3.8454665117049482</v>
      </c>
      <c r="O404" s="176">
        <f t="shared" si="903"/>
        <v>3.9936699482847433</v>
      </c>
      <c r="P404" s="179">
        <f t="shared" si="903"/>
        <v>3.5395525864410167</v>
      </c>
      <c r="Q404" s="203">
        <f t="shared" si="904"/>
        <v>-0.11370928687754156</v>
      </c>
      <c r="R404" s="177">
        <f t="shared" si="905"/>
        <v>-1.7382630163764734E-3</v>
      </c>
    </row>
    <row r="405" spans="1:18" x14ac:dyDescent="0.25">
      <c r="A405" s="185" t="s">
        <v>2</v>
      </c>
      <c r="B405" s="6">
        <f t="shared" si="897"/>
        <v>4.1986426707609859</v>
      </c>
      <c r="C405" s="6">
        <f t="shared" ref="C405:F413" si="906">+C208/C11</f>
        <v>4.6748260540063402</v>
      </c>
      <c r="D405" s="6">
        <f t="shared" si="906"/>
        <v>4.5983425798367161</v>
      </c>
      <c r="E405" s="6">
        <f t="shared" si="906"/>
        <v>4.73121706440529</v>
      </c>
      <c r="F405" s="176">
        <f t="shared" si="906"/>
        <v>3.6223107217350923</v>
      </c>
      <c r="G405" s="179">
        <f t="shared" ref="G405:G406" si="907">+G208/G11</f>
        <v>3.5179684955969628</v>
      </c>
      <c r="H405" s="177">
        <f t="shared" ref="H405:H406" si="908">+G405/F405-1</f>
        <v>-2.8805432265112119E-2</v>
      </c>
      <c r="I405" s="2"/>
      <c r="J405" s="185" t="s">
        <v>2</v>
      </c>
      <c r="K405" s="6">
        <f t="shared" si="899"/>
        <v>3.6281050494022908</v>
      </c>
      <c r="L405" s="6">
        <f t="shared" si="903"/>
        <v>4.0693712959478265</v>
      </c>
      <c r="M405" s="6">
        <f t="shared" si="903"/>
        <v>4.4781258442516902</v>
      </c>
      <c r="N405" s="6">
        <f t="shared" si="903"/>
        <v>3.8581445766849316</v>
      </c>
      <c r="O405" s="176">
        <f t="shared" si="903"/>
        <v>3.8937995197943605</v>
      </c>
      <c r="P405" s="179">
        <f t="shared" si="903"/>
        <v>3.5290704658355065</v>
      </c>
      <c r="Q405" s="203">
        <f t="shared" ref="Q405:Q406" si="909">+P405/O405-1</f>
        <v>-9.3669191776498018E-2</v>
      </c>
      <c r="R405" s="177">
        <f t="shared" ref="R405:R406" si="910">+POWER(P405/K405,0.2)-1</f>
        <v>-5.5199040087005047E-3</v>
      </c>
    </row>
    <row r="406" spans="1:18" x14ac:dyDescent="0.25">
      <c r="A406" s="185" t="s">
        <v>3</v>
      </c>
      <c r="B406" s="6">
        <f t="shared" si="897"/>
        <v>4.280731310624371</v>
      </c>
      <c r="C406" s="6">
        <f t="shared" si="906"/>
        <v>4.4608401527219241</v>
      </c>
      <c r="D406" s="6">
        <f t="shared" si="906"/>
        <v>4.8881120302432883</v>
      </c>
      <c r="E406" s="6">
        <f t="shared" si="906"/>
        <v>4.3921920761259114</v>
      </c>
      <c r="F406" s="176">
        <f t="shared" si="906"/>
        <v>3.5751393909238582</v>
      </c>
      <c r="G406" s="179">
        <f t="shared" si="907"/>
        <v>3.1293505696688109</v>
      </c>
      <c r="H406" s="177">
        <f t="shared" si="908"/>
        <v>-0.12469131200499861</v>
      </c>
      <c r="I406" s="2"/>
      <c r="J406" s="185" t="s">
        <v>3</v>
      </c>
      <c r="K406" s="6">
        <f t="shared" si="899"/>
        <v>3.6618049486786743</v>
      </c>
      <c r="L406" s="6">
        <f t="shared" si="903"/>
        <v>4.0862242149604509</v>
      </c>
      <c r="M406" s="6">
        <f t="shared" si="903"/>
        <v>4.5088065893459026</v>
      </c>
      <c r="N406" s="6">
        <f t="shared" si="903"/>
        <v>3.8261006550570227</v>
      </c>
      <c r="O406" s="176">
        <f t="shared" si="903"/>
        <v>3.8464713838279376</v>
      </c>
      <c r="P406" s="179">
        <f t="shared" si="903"/>
        <v>3.4833447962120534</v>
      </c>
      <c r="Q406" s="203">
        <f t="shared" si="909"/>
        <v>-9.4405118712857061E-2</v>
      </c>
      <c r="R406" s="177">
        <f t="shared" si="910"/>
        <v>-9.9428795984100038E-3</v>
      </c>
    </row>
    <row r="407" spans="1:18" x14ac:dyDescent="0.25">
      <c r="A407" s="185" t="s">
        <v>4</v>
      </c>
      <c r="B407" s="6">
        <f t="shared" si="897"/>
        <v>4.4180786266950127</v>
      </c>
      <c r="C407" s="6">
        <f t="shared" si="906"/>
        <v>4.6782894857136661</v>
      </c>
      <c r="D407" s="6">
        <f t="shared" si="906"/>
        <v>4.7463334609175414</v>
      </c>
      <c r="E407" s="6">
        <f t="shared" si="906"/>
        <v>4.4792718295078489</v>
      </c>
      <c r="F407" s="176">
        <f t="shared" si="906"/>
        <v>3.099875387502542</v>
      </c>
      <c r="G407" s="179"/>
      <c r="H407" s="178"/>
      <c r="I407" s="2"/>
      <c r="J407" s="185" t="s">
        <v>4</v>
      </c>
      <c r="K407" s="6">
        <f t="shared" si="899"/>
        <v>3.6835650230357766</v>
      </c>
      <c r="L407" s="6">
        <f t="shared" ref="L407:O413" si="911">+L210/L13</f>
        <v>4.1069250386887948</v>
      </c>
      <c r="M407" s="6">
        <f t="shared" si="911"/>
        <v>4.5146266066668428</v>
      </c>
      <c r="N407" s="6">
        <f t="shared" si="911"/>
        <v>3.8082260329127484</v>
      </c>
      <c r="O407" s="176">
        <f t="shared" si="911"/>
        <v>3.709777045052054</v>
      </c>
      <c r="P407" s="179"/>
      <c r="Q407" s="204"/>
      <c r="R407" s="178"/>
    </row>
    <row r="408" spans="1:18" x14ac:dyDescent="0.25">
      <c r="A408" s="185" t="s">
        <v>5</v>
      </c>
      <c r="B408" s="6">
        <f t="shared" si="897"/>
        <v>4.3565893977799304</v>
      </c>
      <c r="C408" s="6">
        <f t="shared" si="906"/>
        <v>4.2644165244047088</v>
      </c>
      <c r="D408" s="6">
        <f t="shared" si="906"/>
        <v>4.7253807444345997</v>
      </c>
      <c r="E408" s="6">
        <f t="shared" si="906"/>
        <v>4.653934211113083</v>
      </c>
      <c r="F408" s="176">
        <f t="shared" si="906"/>
        <v>3.9760570075801152</v>
      </c>
      <c r="G408" s="179"/>
      <c r="H408" s="178"/>
      <c r="I408" s="2"/>
      <c r="J408" s="185" t="s">
        <v>5</v>
      </c>
      <c r="K408" s="6">
        <f t="shared" si="899"/>
        <v>3.7145848542344337</v>
      </c>
      <c r="L408" s="6">
        <f t="shared" si="911"/>
        <v>4.0959187435935478</v>
      </c>
      <c r="M408" s="6">
        <f t="shared" si="911"/>
        <v>4.554835569078624</v>
      </c>
      <c r="N408" s="6">
        <f t="shared" si="911"/>
        <v>3.7989029087094006</v>
      </c>
      <c r="O408" s="176">
        <f t="shared" si="911"/>
        <v>3.6754766132413699</v>
      </c>
      <c r="P408" s="179"/>
      <c r="Q408" s="204"/>
      <c r="R408" s="178"/>
    </row>
    <row r="409" spans="1:18" x14ac:dyDescent="0.25">
      <c r="A409" s="185" t="s">
        <v>6</v>
      </c>
      <c r="B409" s="6">
        <f t="shared" si="897"/>
        <v>4.0586232747689674</v>
      </c>
      <c r="C409" s="6">
        <f t="shared" si="906"/>
        <v>4.3188904861996651</v>
      </c>
      <c r="D409" s="6">
        <f t="shared" si="906"/>
        <v>4.4922079804196393</v>
      </c>
      <c r="E409" s="6">
        <f t="shared" si="906"/>
        <v>4.2177652787904272</v>
      </c>
      <c r="F409" s="176">
        <f t="shared" si="906"/>
        <v>4.093466097106071</v>
      </c>
      <c r="G409" s="179"/>
      <c r="H409" s="178"/>
      <c r="I409" s="2"/>
      <c r="J409" s="185" t="s">
        <v>6</v>
      </c>
      <c r="K409" s="6">
        <f t="shared" si="899"/>
        <v>3.7236857912142427</v>
      </c>
      <c r="L409" s="6">
        <f t="shared" si="911"/>
        <v>4.1155443846985102</v>
      </c>
      <c r="M409" s="6">
        <f t="shared" si="911"/>
        <v>4.5695427974938712</v>
      </c>
      <c r="N409" s="6">
        <f t="shared" si="911"/>
        <v>3.7773918487118161</v>
      </c>
      <c r="O409" s="176">
        <f t="shared" si="911"/>
        <v>3.6618665859314912</v>
      </c>
      <c r="P409" s="179"/>
      <c r="Q409" s="204"/>
      <c r="R409" s="178"/>
    </row>
    <row r="410" spans="1:18" x14ac:dyDescent="0.25">
      <c r="A410" s="185" t="s">
        <v>7</v>
      </c>
      <c r="B410" s="6">
        <f t="shared" si="897"/>
        <v>3.7236982464104398</v>
      </c>
      <c r="C410" s="6">
        <f t="shared" si="906"/>
        <v>4.2720742104004623</v>
      </c>
      <c r="D410" s="6">
        <f t="shared" si="906"/>
        <v>3.924154839525853</v>
      </c>
      <c r="E410" s="6">
        <f t="shared" si="906"/>
        <v>3.9284288836174954</v>
      </c>
      <c r="F410" s="176">
        <f t="shared" si="906"/>
        <v>2.7313110052477509</v>
      </c>
      <c r="G410" s="179"/>
      <c r="H410" s="178"/>
      <c r="I410" s="2"/>
      <c r="J410" s="185" t="s">
        <v>7</v>
      </c>
      <c r="K410" s="6">
        <f t="shared" si="899"/>
        <v>3.757608195743336</v>
      </c>
      <c r="L410" s="6">
        <f t="shared" si="911"/>
        <v>4.1710613101709768</v>
      </c>
      <c r="M410" s="6">
        <f t="shared" si="911"/>
        <v>4.5396771709702977</v>
      </c>
      <c r="N410" s="6">
        <f t="shared" si="911"/>
        <v>3.7750025124631281</v>
      </c>
      <c r="O410" s="176">
        <f t="shared" si="911"/>
        <v>3.5562812070150098</v>
      </c>
      <c r="P410" s="179"/>
      <c r="Q410" s="204"/>
      <c r="R410" s="178"/>
    </row>
    <row r="411" spans="1:18" x14ac:dyDescent="0.25">
      <c r="A411" s="185" t="s">
        <v>8</v>
      </c>
      <c r="B411" s="6">
        <f t="shared" si="897"/>
        <v>4.2448635862632669</v>
      </c>
      <c r="C411" s="6">
        <f t="shared" si="906"/>
        <v>4.4899681162292513</v>
      </c>
      <c r="D411" s="6">
        <f t="shared" si="906"/>
        <v>3.6751214565848072</v>
      </c>
      <c r="E411" s="6">
        <f t="shared" si="906"/>
        <v>3.074658588273516</v>
      </c>
      <c r="F411" s="176">
        <f t="shared" si="906"/>
        <v>2.9550215551603509</v>
      </c>
      <c r="G411" s="179"/>
      <c r="H411" s="178"/>
      <c r="I411" s="2"/>
      <c r="J411" s="185" t="s">
        <v>8</v>
      </c>
      <c r="K411" s="6">
        <f t="shared" si="899"/>
        <v>3.82267187693044</v>
      </c>
      <c r="L411" s="6">
        <f t="shared" si="911"/>
        <v>4.1872446064634312</v>
      </c>
      <c r="M411" s="6">
        <f t="shared" si="911"/>
        <v>4.4398853232487578</v>
      </c>
      <c r="N411" s="6">
        <f t="shared" si="911"/>
        <v>3.7163950151076239</v>
      </c>
      <c r="O411" s="176">
        <f t="shared" si="911"/>
        <v>3.5439668611806217</v>
      </c>
      <c r="P411" s="179"/>
      <c r="Q411" s="204"/>
      <c r="R411" s="178"/>
    </row>
    <row r="412" spans="1:18" x14ac:dyDescent="0.25">
      <c r="A412" s="185" t="s">
        <v>9</v>
      </c>
      <c r="B412" s="6">
        <f t="shared" si="897"/>
        <v>3.5133487647752446</v>
      </c>
      <c r="C412" s="6">
        <f t="shared" si="906"/>
        <v>4.8021433297285645</v>
      </c>
      <c r="D412" s="6">
        <f t="shared" si="906"/>
        <v>3.0666704452318951</v>
      </c>
      <c r="E412" s="6">
        <f t="shared" si="906"/>
        <v>2.8939530368481861</v>
      </c>
      <c r="F412" s="176">
        <f t="shared" si="906"/>
        <v>4.4841097415604123</v>
      </c>
      <c r="G412" s="179"/>
      <c r="H412" s="178"/>
      <c r="I412" s="2"/>
      <c r="J412" s="185" t="s">
        <v>9</v>
      </c>
      <c r="K412" s="6">
        <f t="shared" si="899"/>
        <v>3.8521993784916622</v>
      </c>
      <c r="L412" s="6">
        <f t="shared" si="911"/>
        <v>4.3215408310977717</v>
      </c>
      <c r="M412" s="6">
        <f t="shared" si="911"/>
        <v>4.2497194602432717</v>
      </c>
      <c r="N412" s="6">
        <f t="shared" si="911"/>
        <v>3.680311612479954</v>
      </c>
      <c r="O412" s="176">
        <f t="shared" si="911"/>
        <v>3.69571808923184</v>
      </c>
      <c r="P412" s="179"/>
      <c r="Q412" s="204"/>
      <c r="R412" s="178"/>
    </row>
    <row r="413" spans="1:18" ht="25.5" x14ac:dyDescent="0.25">
      <c r="A413" s="186" t="s">
        <v>13</v>
      </c>
      <c r="B413" s="189">
        <f t="shared" si="897"/>
        <v>3.8521993784916622</v>
      </c>
      <c r="C413" s="189">
        <f t="shared" si="906"/>
        <v>4.3215408310977717</v>
      </c>
      <c r="D413" s="189">
        <f t="shared" si="906"/>
        <v>4.2497194602432717</v>
      </c>
      <c r="E413" s="189">
        <f t="shared" si="906"/>
        <v>3.680311612479954</v>
      </c>
      <c r="F413" s="190">
        <f t="shared" si="906"/>
        <v>3.69571808923184</v>
      </c>
      <c r="G413" s="191"/>
      <c r="H413" s="192"/>
      <c r="I413" s="3"/>
      <c r="J413" s="186" t="s">
        <v>14</v>
      </c>
      <c r="K413" s="189">
        <f t="shared" si="899"/>
        <v>3.579810314867895</v>
      </c>
      <c r="L413" s="189">
        <f t="shared" si="911"/>
        <v>4.0828348451501997</v>
      </c>
      <c r="M413" s="189">
        <f t="shared" si="911"/>
        <v>4.4753038444400008</v>
      </c>
      <c r="N413" s="189">
        <f t="shared" si="911"/>
        <v>3.8189867440294023</v>
      </c>
      <c r="O413" s="190">
        <f t="shared" si="911"/>
        <v>3.7832104769676023</v>
      </c>
      <c r="P413" s="191">
        <f>+P216/P19</f>
        <v>3.5720826050718966</v>
      </c>
      <c r="Q413" s="206">
        <f t="shared" ref="Q413" si="912">+P413/O413-1</f>
        <v>-5.580653605742103E-2</v>
      </c>
      <c r="R413" s="215">
        <f t="shared" ref="R413" si="913">+POWER(P413/K413,0.2)-1</f>
        <v>-4.3211178644375625E-4</v>
      </c>
    </row>
    <row r="414" spans="1:18" ht="25.5" x14ac:dyDescent="0.25">
      <c r="A414" s="187" t="s">
        <v>15</v>
      </c>
      <c r="B414" s="193">
        <f>+B413/B$593</f>
        <v>1.2226759983043942</v>
      </c>
      <c r="C414" s="193">
        <f t="shared" ref="C414" si="914">+C413/C$593</f>
        <v>1.2034875740659818</v>
      </c>
      <c r="D414" s="193">
        <f t="shared" ref="D414" si="915">+D413/D$593</f>
        <v>1.4143647783221713</v>
      </c>
      <c r="E414" s="193">
        <f t="shared" ref="E414" si="916">+E413/E$593</f>
        <v>1.4093590577891559</v>
      </c>
      <c r="F414" s="194">
        <f t="shared" ref="F414" si="917">+F413/F$593</f>
        <v>1.8515064644298247</v>
      </c>
      <c r="G414" s="195"/>
      <c r="H414" s="196"/>
      <c r="I414" s="3"/>
      <c r="J414" s="187" t="s">
        <v>15</v>
      </c>
      <c r="K414" s="193">
        <f>+K413/K$593</f>
        <v>1.2582143775366901</v>
      </c>
      <c r="L414" s="193">
        <f t="shared" ref="L414" si="918">+L413/L$593</f>
        <v>1.2116916947369056</v>
      </c>
      <c r="M414" s="193">
        <f t="shared" ref="M414" si="919">+M413/M$593</f>
        <v>1.3018457385112687</v>
      </c>
      <c r="N414" s="193">
        <f t="shared" ref="N414" si="920">+N413/N$593</f>
        <v>1.3848850890855138</v>
      </c>
      <c r="O414" s="194">
        <f t="shared" ref="O414" si="921">+O413/O$593</f>
        <v>1.7925950548646026</v>
      </c>
      <c r="P414" s="195">
        <f t="shared" ref="P414" si="922">+P413/P$593</f>
        <v>1.5680414045381352</v>
      </c>
      <c r="Q414" s="205"/>
      <c r="R414" s="196"/>
    </row>
    <row r="415" spans="1:18" ht="26.25" thickBot="1" x14ac:dyDescent="0.3">
      <c r="A415" s="188" t="s">
        <v>12</v>
      </c>
      <c r="B415" s="197"/>
      <c r="C415" s="198">
        <f>+C413/B413-1</f>
        <v>0.12183726917838844</v>
      </c>
      <c r="D415" s="198">
        <f t="shared" ref="D415:F415" si="923">+D413/C413-1</f>
        <v>-1.661938962549514E-2</v>
      </c>
      <c r="E415" s="198">
        <f t="shared" si="923"/>
        <v>-0.13398716152682755</v>
      </c>
      <c r="F415" s="199">
        <f t="shared" si="923"/>
        <v>4.1861881204956486E-3</v>
      </c>
      <c r="G415" s="200"/>
      <c r="H415" s="201"/>
      <c r="I415" s="2"/>
      <c r="J415" s="188" t="s">
        <v>12</v>
      </c>
      <c r="K415" s="197"/>
      <c r="L415" s="198">
        <f>+L413/K413-1</f>
        <v>0.14051709058245665</v>
      </c>
      <c r="M415" s="198">
        <f t="shared" ref="M415:P415" si="924">+M413/L413-1</f>
        <v>9.6126591982038212E-2</v>
      </c>
      <c r="N415" s="198">
        <f t="shared" si="924"/>
        <v>-0.1466530817177899</v>
      </c>
      <c r="O415" s="199">
        <f t="shared" si="924"/>
        <v>-9.3679998019716715E-3</v>
      </c>
      <c r="P415" s="214">
        <f t="shared" si="924"/>
        <v>-5.580653605742103E-2</v>
      </c>
      <c r="Q415" s="200"/>
      <c r="R415" s="201"/>
    </row>
    <row r="416" spans="1:18" ht="15.75" thickBo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</row>
    <row r="417" spans="1:18" ht="15.75" thickBot="1" x14ac:dyDescent="0.3">
      <c r="A417" s="279" t="s">
        <v>143</v>
      </c>
      <c r="B417" s="280"/>
      <c r="C417" s="280"/>
      <c r="D417" s="280"/>
      <c r="E417" s="280"/>
      <c r="F417" s="280"/>
      <c r="G417" s="280"/>
      <c r="H417" s="281"/>
      <c r="I417" s="2"/>
      <c r="J417" s="279" t="s">
        <v>144</v>
      </c>
      <c r="K417" s="280"/>
      <c r="L417" s="280"/>
      <c r="M417" s="280"/>
      <c r="N417" s="280"/>
      <c r="O417" s="280"/>
      <c r="P417" s="280"/>
      <c r="Q417" s="280"/>
      <c r="R417" s="281"/>
    </row>
    <row r="418" spans="1:18" ht="38.25" x14ac:dyDescent="0.25">
      <c r="A418" s="180"/>
      <c r="B418" s="181">
        <v>2016</v>
      </c>
      <c r="C418" s="181">
        <f>+B418+1</f>
        <v>2017</v>
      </c>
      <c r="D418" s="181">
        <f t="shared" ref="D418:G418" si="925">+C418+1</f>
        <v>2018</v>
      </c>
      <c r="E418" s="181">
        <f t="shared" si="925"/>
        <v>2019</v>
      </c>
      <c r="F418" s="182">
        <f t="shared" si="925"/>
        <v>2020</v>
      </c>
      <c r="G418" s="183">
        <f t="shared" si="925"/>
        <v>2021</v>
      </c>
      <c r="H418" s="184" t="s">
        <v>16</v>
      </c>
      <c r="I418" s="2"/>
      <c r="J418" s="180"/>
      <c r="K418" s="181">
        <v>2016</v>
      </c>
      <c r="L418" s="181">
        <f>+K418+1</f>
        <v>2017</v>
      </c>
      <c r="M418" s="181">
        <f t="shared" ref="M418:P418" si="926">+L418+1</f>
        <v>2018</v>
      </c>
      <c r="N418" s="181">
        <f t="shared" si="926"/>
        <v>2019</v>
      </c>
      <c r="O418" s="182">
        <f t="shared" si="926"/>
        <v>2020</v>
      </c>
      <c r="P418" s="183">
        <f t="shared" si="926"/>
        <v>2021</v>
      </c>
      <c r="Q418" s="202" t="s">
        <v>16</v>
      </c>
      <c r="R418" s="184" t="s">
        <v>21</v>
      </c>
    </row>
    <row r="419" spans="1:18" x14ac:dyDescent="0.25">
      <c r="A419" s="185" t="s">
        <v>10</v>
      </c>
      <c r="B419" s="6">
        <f t="shared" ref="B419:B431" si="927">+B222/B25</f>
        <v>2.4273718232305583</v>
      </c>
      <c r="C419" s="6">
        <f t="shared" ref="C419:G419" si="928">+C222/C25</f>
        <v>2.475322789376027</v>
      </c>
      <c r="D419" s="6">
        <f t="shared" si="928"/>
        <v>3.2566295190011321</v>
      </c>
      <c r="E419" s="6">
        <f t="shared" si="928"/>
        <v>2.8452222609397468</v>
      </c>
      <c r="F419" s="176">
        <f t="shared" si="928"/>
        <v>2.5145452444286271</v>
      </c>
      <c r="G419" s="179">
        <f t="shared" si="928"/>
        <v>1.9465321095097075</v>
      </c>
      <c r="H419" s="177">
        <f>+G419/F419-1</f>
        <v>-0.22589099805519219</v>
      </c>
      <c r="I419" s="2"/>
      <c r="J419" s="185" t="s">
        <v>10</v>
      </c>
      <c r="K419" s="6">
        <f t="shared" ref="K419:K431" si="929">+K222/K25</f>
        <v>2.8642746553877707</v>
      </c>
      <c r="L419" s="6">
        <f t="shared" ref="L419:P419" si="930">+L222/L25</f>
        <v>2.854637382329535</v>
      </c>
      <c r="M419" s="6">
        <f t="shared" si="930"/>
        <v>3.0167752384564528</v>
      </c>
      <c r="N419" s="6">
        <f t="shared" si="930"/>
        <v>2.9900026784306895</v>
      </c>
      <c r="O419" s="176">
        <f t="shared" si="930"/>
        <v>2.6736891937672049</v>
      </c>
      <c r="P419" s="179">
        <f t="shared" si="930"/>
        <v>2.180528351597995</v>
      </c>
      <c r="Q419" s="203">
        <f>+P419/O419-1</f>
        <v>-0.18444957750468771</v>
      </c>
      <c r="R419" s="177">
        <f>+POWER(P419/K419,0.2)-1</f>
        <v>-5.3088446463696481E-2</v>
      </c>
    </row>
    <row r="420" spans="1:18" x14ac:dyDescent="0.25">
      <c r="A420" s="185" t="s">
        <v>11</v>
      </c>
      <c r="B420" s="6">
        <f t="shared" si="927"/>
        <v>2.8429983456956478</v>
      </c>
      <c r="C420" s="6">
        <f t="shared" ref="C420:G422" si="931">+C223/C26</f>
        <v>2.8152106941096582</v>
      </c>
      <c r="D420" s="6">
        <f t="shared" si="931"/>
        <v>2.9553330468679961</v>
      </c>
      <c r="E420" s="6">
        <f t="shared" si="931"/>
        <v>2.9140969078566576</v>
      </c>
      <c r="F420" s="176">
        <f t="shared" si="931"/>
        <v>2.5095998299394084</v>
      </c>
      <c r="G420" s="179">
        <f t="shared" si="931"/>
        <v>2.1013890279416181</v>
      </c>
      <c r="H420" s="177">
        <f t="shared" ref="H420:H422" si="932">+G420/F420-1</f>
        <v>-0.16265971854470762</v>
      </c>
      <c r="I420" s="2"/>
      <c r="J420" s="185" t="s">
        <v>11</v>
      </c>
      <c r="K420" s="6">
        <f t="shared" si="929"/>
        <v>2.8523930301064442</v>
      </c>
      <c r="L420" s="6">
        <f t="shared" ref="L420:P422" si="933">+L223/L26</f>
        <v>2.852625391651824</v>
      </c>
      <c r="M420" s="6">
        <f t="shared" si="933"/>
        <v>3.0271066473981447</v>
      </c>
      <c r="N420" s="6">
        <f t="shared" si="933"/>
        <v>2.985730710859321</v>
      </c>
      <c r="O420" s="176">
        <f t="shared" si="933"/>
        <v>2.6436535118753879</v>
      </c>
      <c r="P420" s="179">
        <f t="shared" si="933"/>
        <v>2.1555100530945412</v>
      </c>
      <c r="Q420" s="203">
        <f t="shared" ref="Q420:Q422" si="934">+P420/O420-1</f>
        <v>-0.18464729079967868</v>
      </c>
      <c r="R420" s="177">
        <f t="shared" ref="R420:R422" si="935">+POWER(P420/K420,0.2)-1</f>
        <v>-5.4485622260433852E-2</v>
      </c>
    </row>
    <row r="421" spans="1:18" x14ac:dyDescent="0.25">
      <c r="A421" s="185" t="s">
        <v>0</v>
      </c>
      <c r="B421" s="6">
        <f t="shared" si="927"/>
        <v>3.0618009134327919</v>
      </c>
      <c r="C421" s="6">
        <f t="shared" si="931"/>
        <v>2.9125859981990554</v>
      </c>
      <c r="D421" s="6">
        <f t="shared" si="931"/>
        <v>2.9429169505974713</v>
      </c>
      <c r="E421" s="6">
        <f t="shared" si="931"/>
        <v>2.9817411884890239</v>
      </c>
      <c r="F421" s="176">
        <f t="shared" si="931"/>
        <v>2.2719874881816389</v>
      </c>
      <c r="G421" s="179">
        <f t="shared" si="931"/>
        <v>2.2273367146793404</v>
      </c>
      <c r="H421" s="177">
        <f t="shared" si="932"/>
        <v>-1.9652737409233789E-2</v>
      </c>
      <c r="I421" s="2"/>
      <c r="J421" s="185" t="s">
        <v>0</v>
      </c>
      <c r="K421" s="6">
        <f t="shared" si="929"/>
        <v>2.8635938614643957</v>
      </c>
      <c r="L421" s="6">
        <f t="shared" si="933"/>
        <v>2.8403198176257543</v>
      </c>
      <c r="M421" s="6">
        <f t="shared" si="933"/>
        <v>3.0280229571622215</v>
      </c>
      <c r="N421" s="6">
        <f t="shared" si="933"/>
        <v>2.9889337738064787</v>
      </c>
      <c r="O421" s="176">
        <f t="shared" si="933"/>
        <v>2.5813607652447521</v>
      </c>
      <c r="P421" s="179">
        <f t="shared" si="933"/>
        <v>2.1534939613261348</v>
      </c>
      <c r="Q421" s="203">
        <f t="shared" si="934"/>
        <v>-0.16575242394607681</v>
      </c>
      <c r="R421" s="177">
        <f t="shared" si="935"/>
        <v>-5.5403249778630981E-2</v>
      </c>
    </row>
    <row r="422" spans="1:18" x14ac:dyDescent="0.25">
      <c r="A422" s="185" t="s">
        <v>1</v>
      </c>
      <c r="B422" s="6">
        <f t="shared" si="927"/>
        <v>3.2427448958538192</v>
      </c>
      <c r="C422" s="6">
        <f t="shared" si="931"/>
        <v>2.9337453032284597</v>
      </c>
      <c r="D422" s="6">
        <f t="shared" si="931"/>
        <v>2.9584765340665378</v>
      </c>
      <c r="E422" s="6">
        <f t="shared" si="931"/>
        <v>2.9189182427699385</v>
      </c>
      <c r="F422" s="176">
        <f t="shared" si="931"/>
        <v>2.436122666570073</v>
      </c>
      <c r="G422" s="179">
        <f t="shared" si="931"/>
        <v>2.1584378364062426</v>
      </c>
      <c r="H422" s="177">
        <f t="shared" si="932"/>
        <v>-0.11398639074065808</v>
      </c>
      <c r="I422" s="2"/>
      <c r="J422" s="185" t="s">
        <v>1</v>
      </c>
      <c r="K422" s="6">
        <f t="shared" si="929"/>
        <v>2.8851010490847973</v>
      </c>
      <c r="L422" s="6">
        <f t="shared" si="933"/>
        <v>2.8233348160975691</v>
      </c>
      <c r="M422" s="6">
        <f t="shared" si="933"/>
        <v>3.0298150079012034</v>
      </c>
      <c r="N422" s="6">
        <f t="shared" si="933"/>
        <v>2.9855582588437528</v>
      </c>
      <c r="O422" s="176">
        <f t="shared" si="933"/>
        <v>2.5456601183457703</v>
      </c>
      <c r="P422" s="179">
        <f t="shared" si="933"/>
        <v>2.1382056682496913</v>
      </c>
      <c r="Q422" s="203">
        <f t="shared" si="934"/>
        <v>-0.16005846466293094</v>
      </c>
      <c r="R422" s="177">
        <f t="shared" si="935"/>
        <v>-5.815878868498614E-2</v>
      </c>
    </row>
    <row r="423" spans="1:18" x14ac:dyDescent="0.25">
      <c r="A423" s="185" t="s">
        <v>2</v>
      </c>
      <c r="B423" s="6">
        <f t="shared" si="927"/>
        <v>2.8928621074545693</v>
      </c>
      <c r="C423" s="6">
        <f t="shared" ref="C423:F431" si="936">+C226/C29</f>
        <v>2.9447256387810516</v>
      </c>
      <c r="D423" s="6">
        <f t="shared" si="936"/>
        <v>3.0933488780570118</v>
      </c>
      <c r="E423" s="6">
        <f t="shared" si="936"/>
        <v>2.7753559819386218</v>
      </c>
      <c r="F423" s="176">
        <f t="shared" si="936"/>
        <v>2.3117473100269836</v>
      </c>
      <c r="G423" s="179">
        <f t="shared" ref="G423:G424" si="937">+G226/G29</f>
        <v>1.7792368027750929</v>
      </c>
      <c r="H423" s="177">
        <f t="shared" ref="H423:H424" si="938">+G423/F423-1</f>
        <v>-0.23034978993689192</v>
      </c>
      <c r="I423" s="2"/>
      <c r="J423" s="185" t="s">
        <v>2</v>
      </c>
      <c r="K423" s="6">
        <f t="shared" si="929"/>
        <v>2.8822091210249217</v>
      </c>
      <c r="L423" s="6">
        <f t="shared" ref="L423:O431" si="939">+L226/L29</f>
        <v>2.8283056849968125</v>
      </c>
      <c r="M423" s="6">
        <f t="shared" si="939"/>
        <v>3.0416606983313197</v>
      </c>
      <c r="N423" s="6">
        <f t="shared" si="939"/>
        <v>2.9578596746186956</v>
      </c>
      <c r="O423" s="176">
        <f t="shared" si="939"/>
        <v>2.4993579737894862</v>
      </c>
      <c r="P423" s="179">
        <f t="shared" ref="P423:P424" si="940">+P226/P29</f>
        <v>2.0860323884674421</v>
      </c>
      <c r="Q423" s="203">
        <f t="shared" ref="Q423:Q424" si="941">+P423/O423-1</f>
        <v>-0.16537270357289657</v>
      </c>
      <c r="R423" s="177">
        <f t="shared" ref="R423:R424" si="942">+POWER(P423/K423,0.2)-1</f>
        <v>-6.2612599603628749E-2</v>
      </c>
    </row>
    <row r="424" spans="1:18" x14ac:dyDescent="0.25">
      <c r="A424" s="185" t="s">
        <v>3</v>
      </c>
      <c r="B424" s="6">
        <f t="shared" si="927"/>
        <v>2.8261545547427165</v>
      </c>
      <c r="C424" s="6">
        <f t="shared" si="936"/>
        <v>2.8463840492154917</v>
      </c>
      <c r="D424" s="6">
        <f t="shared" si="936"/>
        <v>2.8556619894542257</v>
      </c>
      <c r="E424" s="6">
        <f t="shared" si="936"/>
        <v>2.8129346341177119</v>
      </c>
      <c r="F424" s="176">
        <f t="shared" si="936"/>
        <v>2.2754525788288498</v>
      </c>
      <c r="G424" s="179">
        <f t="shared" si="937"/>
        <v>2.0712206865133069</v>
      </c>
      <c r="H424" s="177">
        <f t="shared" si="938"/>
        <v>-8.9754404998700799E-2</v>
      </c>
      <c r="I424" s="2"/>
      <c r="J424" s="185" t="s">
        <v>3</v>
      </c>
      <c r="K424" s="6">
        <f t="shared" si="929"/>
        <v>2.892806766352062</v>
      </c>
      <c r="L424" s="6">
        <f t="shared" si="939"/>
        <v>2.8302766122118777</v>
      </c>
      <c r="M424" s="6">
        <f t="shared" si="939"/>
        <v>3.048792647554305</v>
      </c>
      <c r="N424" s="6">
        <f t="shared" si="939"/>
        <v>2.9545365999696522</v>
      </c>
      <c r="O424" s="176">
        <f t="shared" si="939"/>
        <v>2.4598095540443055</v>
      </c>
      <c r="P424" s="179">
        <f t="shared" si="940"/>
        <v>2.0701961663475545</v>
      </c>
      <c r="Q424" s="203">
        <f t="shared" si="941"/>
        <v>-0.15839168811104365</v>
      </c>
      <c r="R424" s="177">
        <f t="shared" si="942"/>
        <v>-6.4726961204868316E-2</v>
      </c>
    </row>
    <row r="425" spans="1:18" x14ac:dyDescent="0.25">
      <c r="A425" s="185" t="s">
        <v>4</v>
      </c>
      <c r="B425" s="6">
        <f t="shared" si="927"/>
        <v>3.1665043137704325</v>
      </c>
      <c r="C425" s="6">
        <f t="shared" si="936"/>
        <v>2.9437047147999311</v>
      </c>
      <c r="D425" s="6">
        <f t="shared" si="936"/>
        <v>3.1298945863914613</v>
      </c>
      <c r="E425" s="6">
        <f t="shared" si="936"/>
        <v>2.5427506573506289</v>
      </c>
      <c r="F425" s="176">
        <f t="shared" si="936"/>
        <v>2.0053209256627103</v>
      </c>
      <c r="G425" s="179"/>
      <c r="H425" s="178"/>
      <c r="I425" s="2"/>
      <c r="J425" s="185" t="s">
        <v>4</v>
      </c>
      <c r="K425" s="6">
        <f t="shared" si="929"/>
        <v>2.908216309805832</v>
      </c>
      <c r="L425" s="6">
        <f t="shared" si="939"/>
        <v>2.8161156623013208</v>
      </c>
      <c r="M425" s="6">
        <f t="shared" si="939"/>
        <v>3.0652858744261371</v>
      </c>
      <c r="N425" s="6">
        <f t="shared" si="939"/>
        <v>2.9081349057466088</v>
      </c>
      <c r="O425" s="176">
        <f t="shared" si="939"/>
        <v>2.4077838488786245</v>
      </c>
      <c r="P425" s="179"/>
      <c r="Q425" s="204"/>
      <c r="R425" s="178"/>
    </row>
    <row r="426" spans="1:18" x14ac:dyDescent="0.25">
      <c r="A426" s="185" t="s">
        <v>5</v>
      </c>
      <c r="B426" s="6">
        <f t="shared" si="927"/>
        <v>2.7925490522421383</v>
      </c>
      <c r="C426" s="6">
        <f t="shared" si="936"/>
        <v>3.0426387846324565</v>
      </c>
      <c r="D426" s="6">
        <f t="shared" si="936"/>
        <v>3.2388654775311507</v>
      </c>
      <c r="E426" s="6">
        <f t="shared" si="936"/>
        <v>2.6068932660748461</v>
      </c>
      <c r="F426" s="176">
        <f t="shared" si="936"/>
        <v>1.7427805236622476</v>
      </c>
      <c r="G426" s="179"/>
      <c r="H426" s="178"/>
      <c r="I426" s="2"/>
      <c r="J426" s="185" t="s">
        <v>5</v>
      </c>
      <c r="K426" s="6">
        <f t="shared" si="929"/>
        <v>2.8926618178596502</v>
      </c>
      <c r="L426" s="6">
        <f t="shared" si="939"/>
        <v>2.8367411760347401</v>
      </c>
      <c r="M426" s="6">
        <f t="shared" si="939"/>
        <v>3.0812702402603862</v>
      </c>
      <c r="N426" s="6">
        <f t="shared" si="939"/>
        <v>2.8603215572832847</v>
      </c>
      <c r="O426" s="176">
        <f t="shared" si="939"/>
        <v>2.308960072491347</v>
      </c>
      <c r="P426" s="179"/>
      <c r="Q426" s="204"/>
      <c r="R426" s="178"/>
    </row>
    <row r="427" spans="1:18" x14ac:dyDescent="0.25">
      <c r="A427" s="185" t="s">
        <v>6</v>
      </c>
      <c r="B427" s="6">
        <f t="shared" si="927"/>
        <v>3.0441602858516412</v>
      </c>
      <c r="C427" s="6">
        <f t="shared" si="936"/>
        <v>3.1423009298979308</v>
      </c>
      <c r="D427" s="6">
        <f t="shared" si="936"/>
        <v>3.0686945302420141</v>
      </c>
      <c r="E427" s="6">
        <f t="shared" si="936"/>
        <v>2.55115757430706</v>
      </c>
      <c r="F427" s="176">
        <f t="shared" si="936"/>
        <v>2.3219096927989211</v>
      </c>
      <c r="G427" s="179"/>
      <c r="H427" s="178"/>
      <c r="I427" s="2"/>
      <c r="J427" s="185" t="s">
        <v>6</v>
      </c>
      <c r="K427" s="6">
        <f t="shared" si="929"/>
        <v>2.8993011993394568</v>
      </c>
      <c r="L427" s="6">
        <f t="shared" si="939"/>
        <v>2.8463168996902874</v>
      </c>
      <c r="M427" s="6">
        <f t="shared" si="939"/>
        <v>3.0742272536966335</v>
      </c>
      <c r="N427" s="6">
        <f t="shared" si="939"/>
        <v>2.8135669657422011</v>
      </c>
      <c r="O427" s="176">
        <f t="shared" si="939"/>
        <v>2.292142765776795</v>
      </c>
      <c r="P427" s="179"/>
      <c r="Q427" s="204"/>
      <c r="R427" s="178"/>
    </row>
    <row r="428" spans="1:18" x14ac:dyDescent="0.25">
      <c r="A428" s="185" t="s">
        <v>7</v>
      </c>
      <c r="B428" s="6">
        <f t="shared" si="927"/>
        <v>2.5496952563767672</v>
      </c>
      <c r="C428" s="6">
        <f t="shared" si="936"/>
        <v>3.4720721231029747</v>
      </c>
      <c r="D428" s="6">
        <f t="shared" si="936"/>
        <v>3.1834944358703599</v>
      </c>
      <c r="E428" s="6">
        <f t="shared" si="936"/>
        <v>2.8301936232624243</v>
      </c>
      <c r="F428" s="176">
        <f t="shared" si="936"/>
        <v>2.2552835544919745</v>
      </c>
      <c r="G428" s="179"/>
      <c r="H428" s="178"/>
      <c r="I428" s="2"/>
      <c r="J428" s="185" t="s">
        <v>7</v>
      </c>
      <c r="K428" s="6">
        <f t="shared" si="929"/>
        <v>2.8422579850802898</v>
      </c>
      <c r="L428" s="6">
        <f t="shared" si="939"/>
        <v>2.9256264965978329</v>
      </c>
      <c r="M428" s="6">
        <f t="shared" si="939"/>
        <v>3.0521547480276796</v>
      </c>
      <c r="N428" s="6">
        <f t="shared" si="939"/>
        <v>2.788004660475135</v>
      </c>
      <c r="O428" s="176">
        <f t="shared" si="939"/>
        <v>2.2474792815296443</v>
      </c>
      <c r="P428" s="179"/>
      <c r="Q428" s="204"/>
      <c r="R428" s="178"/>
    </row>
    <row r="429" spans="1:18" x14ac:dyDescent="0.25">
      <c r="A429" s="185" t="s">
        <v>8</v>
      </c>
      <c r="B429" s="6">
        <f t="shared" si="927"/>
        <v>2.7107532952474651</v>
      </c>
      <c r="C429" s="6">
        <f t="shared" si="936"/>
        <v>2.9748918389231966</v>
      </c>
      <c r="D429" s="6">
        <f t="shared" si="936"/>
        <v>2.9083225042054037</v>
      </c>
      <c r="E429" s="6">
        <f t="shared" si="936"/>
        <v>2.3777427647781484</v>
      </c>
      <c r="F429" s="176">
        <f t="shared" si="936"/>
        <v>2.4362709647153329</v>
      </c>
      <c r="G429" s="179"/>
      <c r="H429" s="178"/>
      <c r="I429" s="2"/>
      <c r="J429" s="185" t="s">
        <v>8</v>
      </c>
      <c r="K429" s="6">
        <f t="shared" si="929"/>
        <v>2.8410029763949409</v>
      </c>
      <c r="L429" s="6">
        <f t="shared" si="939"/>
        <v>2.9479059761926054</v>
      </c>
      <c r="M429" s="6">
        <f t="shared" si="939"/>
        <v>3.0442218172599103</v>
      </c>
      <c r="N429" s="6">
        <f t="shared" si="939"/>
        <v>2.7444887065233114</v>
      </c>
      <c r="O429" s="176">
        <f t="shared" si="939"/>
        <v>2.2559372819334156</v>
      </c>
      <c r="P429" s="179"/>
      <c r="Q429" s="204"/>
      <c r="R429" s="178"/>
    </row>
    <row r="430" spans="1:18" x14ac:dyDescent="0.25">
      <c r="A430" s="185" t="s">
        <v>9</v>
      </c>
      <c r="B430" s="6">
        <f t="shared" si="927"/>
        <v>2.898987024614712</v>
      </c>
      <c r="C430" s="6">
        <f t="shared" si="936"/>
        <v>2.974758350225259</v>
      </c>
      <c r="D430" s="6">
        <f t="shared" si="936"/>
        <v>2.8013618727800615</v>
      </c>
      <c r="E430" s="6">
        <f t="shared" si="936"/>
        <v>2.4041635859988815</v>
      </c>
      <c r="F430" s="176">
        <f t="shared" si="936"/>
        <v>2.0000880489418584</v>
      </c>
      <c r="G430" s="179"/>
      <c r="H430" s="178"/>
      <c r="I430" s="2"/>
      <c r="J430" s="185" t="s">
        <v>9</v>
      </c>
      <c r="K430" s="6">
        <f t="shared" si="929"/>
        <v>2.8580085985001284</v>
      </c>
      <c r="L430" s="6">
        <f t="shared" si="939"/>
        <v>2.9533332335492712</v>
      </c>
      <c r="M430" s="6">
        <f t="shared" si="939"/>
        <v>3.0199717989715258</v>
      </c>
      <c r="N430" s="6">
        <f t="shared" si="939"/>
        <v>2.7015011622396781</v>
      </c>
      <c r="O430" s="176">
        <f t="shared" si="939"/>
        <v>2.2220207170066426</v>
      </c>
      <c r="P430" s="179"/>
      <c r="Q430" s="204"/>
      <c r="R430" s="178"/>
    </row>
    <row r="431" spans="1:18" ht="25.5" x14ac:dyDescent="0.25">
      <c r="A431" s="186" t="s">
        <v>13</v>
      </c>
      <c r="B431" s="189">
        <f t="shared" si="927"/>
        <v>2.8580085985001284</v>
      </c>
      <c r="C431" s="189">
        <f t="shared" si="936"/>
        <v>2.9533332335492712</v>
      </c>
      <c r="D431" s="189">
        <f t="shared" si="936"/>
        <v>3.0199717989715258</v>
      </c>
      <c r="E431" s="189">
        <f t="shared" si="936"/>
        <v>2.7015011622396781</v>
      </c>
      <c r="F431" s="190">
        <f t="shared" si="936"/>
        <v>2.2220207170066426</v>
      </c>
      <c r="G431" s="191"/>
      <c r="H431" s="192"/>
      <c r="I431" s="3"/>
      <c r="J431" s="186" t="s">
        <v>14</v>
      </c>
      <c r="K431" s="189">
        <f t="shared" si="929"/>
        <v>2.8731636086218066</v>
      </c>
      <c r="L431" s="189">
        <f t="shared" si="939"/>
        <v>2.863149266322409</v>
      </c>
      <c r="M431" s="189">
        <f t="shared" si="939"/>
        <v>3.0438313477528878</v>
      </c>
      <c r="N431" s="189">
        <f t="shared" si="939"/>
        <v>2.8852308111851301</v>
      </c>
      <c r="O431" s="190">
        <f t="shared" si="939"/>
        <v>2.4122638621294974</v>
      </c>
      <c r="P431" s="191">
        <f>+P234/P37</f>
        <v>2.1296754638766169</v>
      </c>
      <c r="Q431" s="206">
        <f t="shared" ref="Q431" si="943">+P431/O431-1</f>
        <v>-0.11714655377849803</v>
      </c>
      <c r="R431" s="215">
        <f t="shared" ref="R431" si="944">+POWER(P431/K431,0.2)-1</f>
        <v>-5.8130759283409383E-2</v>
      </c>
    </row>
    <row r="432" spans="1:18" ht="25.5" x14ac:dyDescent="0.25">
      <c r="A432" s="187" t="s">
        <v>15</v>
      </c>
      <c r="B432" s="193">
        <f>+B431/B$593</f>
        <v>0.90712296353205246</v>
      </c>
      <c r="C432" s="193">
        <f t="shared" ref="C432" si="945">+C431/C$593</f>
        <v>0.82246124416456801</v>
      </c>
      <c r="D432" s="193">
        <f t="shared" ref="D432" si="946">+D431/D$593</f>
        <v>1.0050879320271795</v>
      </c>
      <c r="E432" s="193">
        <f t="shared" ref="E432" si="947">+E431/E$593</f>
        <v>1.034527924135435</v>
      </c>
      <c r="F432" s="194">
        <f t="shared" ref="F432" si="948">+F431/F$593</f>
        <v>1.113203340271528</v>
      </c>
      <c r="G432" s="195"/>
      <c r="H432" s="196"/>
      <c r="I432" s="3"/>
      <c r="J432" s="187" t="s">
        <v>15</v>
      </c>
      <c r="K432" s="193">
        <f>+K431/K$593</f>
        <v>1.0098456184588547</v>
      </c>
      <c r="L432" s="193">
        <f t="shared" ref="L432" si="949">+L431/L$593</f>
        <v>0.84971700261544636</v>
      </c>
      <c r="M432" s="193">
        <f t="shared" ref="M432" si="950">+M431/M$593</f>
        <v>0.88543683435978027</v>
      </c>
      <c r="N432" s="193">
        <f t="shared" ref="N432" si="951">+N431/N$593</f>
        <v>1.0462757262059839</v>
      </c>
      <c r="O432" s="194">
        <f t="shared" ref="O432" si="952">+O431/O$593</f>
        <v>1.1430007123864696</v>
      </c>
      <c r="P432" s="195">
        <f t="shared" ref="P432" si="953">+P431/P$593</f>
        <v>0.93486620405864929</v>
      </c>
      <c r="Q432" s="205"/>
      <c r="R432" s="196"/>
    </row>
    <row r="433" spans="1:18" ht="26.25" thickBot="1" x14ac:dyDescent="0.3">
      <c r="A433" s="188" t="s">
        <v>12</v>
      </c>
      <c r="B433" s="197"/>
      <c r="C433" s="198">
        <f>+C431/B431-1</f>
        <v>3.3353515835875536E-2</v>
      </c>
      <c r="D433" s="198">
        <f t="shared" ref="D433:F433" si="954">+D431/C431-1</f>
        <v>2.2563849099469735E-2</v>
      </c>
      <c r="E433" s="198">
        <f t="shared" si="954"/>
        <v>-0.10545483796911792</v>
      </c>
      <c r="F433" s="199">
        <f t="shared" si="954"/>
        <v>-0.17748666998000562</v>
      </c>
      <c r="G433" s="200"/>
      <c r="H433" s="201"/>
      <c r="I433" s="2"/>
      <c r="J433" s="188" t="s">
        <v>12</v>
      </c>
      <c r="K433" s="197"/>
      <c r="L433" s="198">
        <f>+L431/K431-1</f>
        <v>-3.4854758250962847E-3</v>
      </c>
      <c r="M433" s="198">
        <f t="shared" ref="M433:P433" si="955">+M431/L431-1</f>
        <v>6.3106064205502355E-2</v>
      </c>
      <c r="N433" s="198">
        <f t="shared" si="955"/>
        <v>-5.2105559884204733E-2</v>
      </c>
      <c r="O433" s="199">
        <f t="shared" si="955"/>
        <v>-0.16392690221596451</v>
      </c>
      <c r="P433" s="214">
        <f t="shared" si="955"/>
        <v>-0.11714655377849803</v>
      </c>
      <c r="Q433" s="200"/>
      <c r="R433" s="201"/>
    </row>
    <row r="434" spans="1:18" ht="15.75" thickBo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</row>
    <row r="435" spans="1:18" ht="15.75" thickBot="1" x14ac:dyDescent="0.3">
      <c r="A435" s="279" t="s">
        <v>145</v>
      </c>
      <c r="B435" s="280"/>
      <c r="C435" s="280"/>
      <c r="D435" s="280"/>
      <c r="E435" s="280"/>
      <c r="F435" s="280"/>
      <c r="G435" s="280"/>
      <c r="H435" s="281"/>
      <c r="I435" s="2"/>
      <c r="J435" s="279" t="s">
        <v>146</v>
      </c>
      <c r="K435" s="280"/>
      <c r="L435" s="280"/>
      <c r="M435" s="280"/>
      <c r="N435" s="280"/>
      <c r="O435" s="280"/>
      <c r="P435" s="280"/>
      <c r="Q435" s="280"/>
      <c r="R435" s="281"/>
    </row>
    <row r="436" spans="1:18" ht="38.25" x14ac:dyDescent="0.25">
      <c r="A436" s="180"/>
      <c r="B436" s="181">
        <v>2016</v>
      </c>
      <c r="C436" s="181">
        <f>+B436+1</f>
        <v>2017</v>
      </c>
      <c r="D436" s="181">
        <f t="shared" ref="D436:G436" si="956">+C436+1</f>
        <v>2018</v>
      </c>
      <c r="E436" s="181">
        <f t="shared" si="956"/>
        <v>2019</v>
      </c>
      <c r="F436" s="182">
        <f t="shared" si="956"/>
        <v>2020</v>
      </c>
      <c r="G436" s="183">
        <f t="shared" si="956"/>
        <v>2021</v>
      </c>
      <c r="H436" s="184" t="s">
        <v>16</v>
      </c>
      <c r="I436" s="2"/>
      <c r="J436" s="180"/>
      <c r="K436" s="181">
        <v>2016</v>
      </c>
      <c r="L436" s="181">
        <f>+K436+1</f>
        <v>2017</v>
      </c>
      <c r="M436" s="181">
        <f t="shared" ref="M436:P436" si="957">+L436+1</f>
        <v>2018</v>
      </c>
      <c r="N436" s="181">
        <f t="shared" si="957"/>
        <v>2019</v>
      </c>
      <c r="O436" s="182">
        <f t="shared" si="957"/>
        <v>2020</v>
      </c>
      <c r="P436" s="183">
        <f t="shared" si="957"/>
        <v>2021</v>
      </c>
      <c r="Q436" s="202" t="s">
        <v>16</v>
      </c>
      <c r="R436" s="184" t="s">
        <v>21</v>
      </c>
    </row>
    <row r="437" spans="1:18" x14ac:dyDescent="0.25">
      <c r="A437" s="185" t="s">
        <v>10</v>
      </c>
      <c r="B437" s="6">
        <f t="shared" ref="B437:B449" si="958">+B240/B43</f>
        <v>3.1696558458713877</v>
      </c>
      <c r="C437" s="6">
        <f t="shared" ref="C437:G437" si="959">+C240/C43</f>
        <v>3.50699402482554</v>
      </c>
      <c r="D437" s="6">
        <f t="shared" si="959"/>
        <v>4.2087328447789751</v>
      </c>
      <c r="E437" s="6">
        <f t="shared" si="959"/>
        <v>1.4303046894182667</v>
      </c>
      <c r="F437" s="176">
        <f t="shared" si="959"/>
        <v>1.182043110234672</v>
      </c>
      <c r="G437" s="179">
        <f t="shared" si="959"/>
        <v>2.0937419701535847</v>
      </c>
      <c r="H437" s="177">
        <f>+G437/F437-1</f>
        <v>0.77129070168846225</v>
      </c>
      <c r="I437" s="2"/>
      <c r="J437" s="185" t="s">
        <v>10</v>
      </c>
      <c r="K437" s="6">
        <f t="shared" ref="K437:K449" si="960">+K240/K43</f>
        <v>3.2454869276217302</v>
      </c>
      <c r="L437" s="6">
        <f t="shared" ref="L437:P437" si="961">+L240/L43</f>
        <v>3.2905023147628034</v>
      </c>
      <c r="M437" s="6">
        <f t="shared" si="961"/>
        <v>3.9726390631520134</v>
      </c>
      <c r="N437" s="6">
        <f t="shared" si="961"/>
        <v>2.6272743302679222</v>
      </c>
      <c r="O437" s="176">
        <f t="shared" si="961"/>
        <v>1.9280766629478896</v>
      </c>
      <c r="P437" s="179">
        <f t="shared" si="961"/>
        <v>1.563922534002437</v>
      </c>
      <c r="Q437" s="203">
        <f>+P437/O437-1</f>
        <v>-0.18886911290585684</v>
      </c>
      <c r="R437" s="177">
        <f>+POWER(P437/K437,0.2)-1</f>
        <v>-0.13585409826493122</v>
      </c>
    </row>
    <row r="438" spans="1:18" x14ac:dyDescent="0.25">
      <c r="A438" s="185" t="s">
        <v>11</v>
      </c>
      <c r="B438" s="6">
        <f t="shared" si="958"/>
        <v>3.1446680864837782</v>
      </c>
      <c r="C438" s="6">
        <f t="shared" ref="C438:G440" si="962">+C241/C44</f>
        <v>3.5637854452326381</v>
      </c>
      <c r="D438" s="6">
        <f t="shared" si="962"/>
        <v>4.0166992552902094</v>
      </c>
      <c r="E438" s="6">
        <f t="shared" si="962"/>
        <v>1.6735676189287225</v>
      </c>
      <c r="F438" s="176">
        <f t="shared" si="962"/>
        <v>1.6532754410142303</v>
      </c>
      <c r="G438" s="179">
        <f t="shared" si="962"/>
        <v>1.2424790239765369</v>
      </c>
      <c r="H438" s="177">
        <f t="shared" ref="H438:H440" si="963">+G438/F438-1</f>
        <v>-0.24847427527604427</v>
      </c>
      <c r="I438" s="2"/>
      <c r="J438" s="185" t="s">
        <v>11</v>
      </c>
      <c r="K438" s="6">
        <f t="shared" si="960"/>
        <v>3.2489821691453153</v>
      </c>
      <c r="L438" s="6">
        <f t="shared" ref="L438:P440" si="964">+L241/L44</f>
        <v>3.3199383278310508</v>
      </c>
      <c r="M438" s="6">
        <f t="shared" si="964"/>
        <v>4.0080062813302879</v>
      </c>
      <c r="N438" s="6">
        <f t="shared" si="964"/>
        <v>2.4770874638257752</v>
      </c>
      <c r="O438" s="176">
        <f t="shared" si="964"/>
        <v>1.9217288548896112</v>
      </c>
      <c r="P438" s="179">
        <f t="shared" si="964"/>
        <v>1.529064581638832</v>
      </c>
      <c r="Q438" s="203">
        <f t="shared" ref="Q438:Q440" si="965">+P438/O438-1</f>
        <v>-0.20432865554976265</v>
      </c>
      <c r="R438" s="177">
        <f t="shared" ref="R438:R440" si="966">+POWER(P438/K438,0.2)-1</f>
        <v>-0.13992623567054596</v>
      </c>
    </row>
    <row r="439" spans="1:18" x14ac:dyDescent="0.25">
      <c r="A439" s="185" t="s">
        <v>0</v>
      </c>
      <c r="B439" s="6">
        <f t="shared" si="958"/>
        <v>3.4773702364697217</v>
      </c>
      <c r="C439" s="6">
        <f t="shared" si="962"/>
        <v>3.9686602055569655</v>
      </c>
      <c r="D439" s="6">
        <f t="shared" si="962"/>
        <v>4.2638471563468876</v>
      </c>
      <c r="E439" s="6">
        <f t="shared" si="962"/>
        <v>2.3518567270759605</v>
      </c>
      <c r="F439" s="176">
        <f t="shared" si="962"/>
        <v>1.521915389015247</v>
      </c>
      <c r="G439" s="179">
        <f t="shared" si="962"/>
        <v>1.6193535988023802</v>
      </c>
      <c r="H439" s="177">
        <f t="shared" si="963"/>
        <v>6.40234079308315E-2</v>
      </c>
      <c r="I439" s="2"/>
      <c r="J439" s="185" t="s">
        <v>0</v>
      </c>
      <c r="K439" s="6">
        <f t="shared" si="960"/>
        <v>3.2770483830368358</v>
      </c>
      <c r="L439" s="6">
        <f t="shared" si="964"/>
        <v>3.3534202693986037</v>
      </c>
      <c r="M439" s="6">
        <f t="shared" si="964"/>
        <v>4.0285038460840381</v>
      </c>
      <c r="N439" s="6">
        <f t="shared" si="964"/>
        <v>2.3992926122592664</v>
      </c>
      <c r="O439" s="176">
        <f t="shared" si="964"/>
        <v>1.8449292052523012</v>
      </c>
      <c r="P439" s="179">
        <f t="shared" si="964"/>
        <v>1.5363839777557058</v>
      </c>
      <c r="Q439" s="203">
        <f t="shared" si="965"/>
        <v>-0.1672396028087163</v>
      </c>
      <c r="R439" s="177">
        <f t="shared" si="966"/>
        <v>-0.14058410212673211</v>
      </c>
    </row>
    <row r="440" spans="1:18" x14ac:dyDescent="0.25">
      <c r="A440" s="185" t="s">
        <v>1</v>
      </c>
      <c r="B440" s="6">
        <f t="shared" si="958"/>
        <v>2.9455544591335316</v>
      </c>
      <c r="C440" s="6">
        <f t="shared" si="962"/>
        <v>3.5673087776581713</v>
      </c>
      <c r="D440" s="6">
        <f t="shared" si="962"/>
        <v>4.0714655501921628</v>
      </c>
      <c r="E440" s="6">
        <f t="shared" si="962"/>
        <v>2.0809943920783089</v>
      </c>
      <c r="F440" s="176">
        <f t="shared" si="962"/>
        <v>1.4150023587178258</v>
      </c>
      <c r="G440" s="179">
        <f t="shared" si="962"/>
        <v>2.3334864104175059</v>
      </c>
      <c r="H440" s="177">
        <f t="shared" si="963"/>
        <v>0.64910425487343004</v>
      </c>
      <c r="I440" s="2"/>
      <c r="J440" s="185" t="s">
        <v>1</v>
      </c>
      <c r="K440" s="6">
        <f t="shared" si="960"/>
        <v>3.2424167314778551</v>
      </c>
      <c r="L440" s="6">
        <f t="shared" si="964"/>
        <v>3.4138775017497691</v>
      </c>
      <c r="M440" s="6">
        <f t="shared" si="964"/>
        <v>4.0734446449533079</v>
      </c>
      <c r="N440" s="6">
        <f t="shared" si="964"/>
        <v>2.3028455150301821</v>
      </c>
      <c r="O440" s="176">
        <f t="shared" si="964"/>
        <v>1.7782636091070987</v>
      </c>
      <c r="P440" s="179">
        <f t="shared" si="964"/>
        <v>1.6036643465528766</v>
      </c>
      <c r="Q440" s="203">
        <f t="shared" si="965"/>
        <v>-9.8185253108728832E-2</v>
      </c>
      <c r="R440" s="177">
        <f t="shared" si="966"/>
        <v>-0.13134179052882111</v>
      </c>
    </row>
    <row r="441" spans="1:18" x14ac:dyDescent="0.25">
      <c r="A441" s="185" t="s">
        <v>2</v>
      </c>
      <c r="B441" s="6">
        <f t="shared" si="958"/>
        <v>2.9574226715632257</v>
      </c>
      <c r="C441" s="6">
        <f t="shared" ref="C441:F449" si="967">+C244/C47</f>
        <v>3.9306389293688251</v>
      </c>
      <c r="D441" s="6">
        <f t="shared" si="967"/>
        <v>4.1299647826096688</v>
      </c>
      <c r="E441" s="6">
        <f t="shared" si="967"/>
        <v>2.0585026522159939</v>
      </c>
      <c r="F441" s="176">
        <f t="shared" si="967"/>
        <v>1.2852645483165108</v>
      </c>
      <c r="G441" s="179">
        <f t="shared" ref="G441:G442" si="968">+G244/G47</f>
        <v>2.0901720841038429</v>
      </c>
      <c r="H441" s="177">
        <f t="shared" ref="H441:H442" si="969">+G441/F441-1</f>
        <v>0.62625825698034787</v>
      </c>
      <c r="I441" s="2"/>
      <c r="J441" s="185" t="s">
        <v>2</v>
      </c>
      <c r="K441" s="6">
        <f t="shared" si="960"/>
        <v>3.2169191251396536</v>
      </c>
      <c r="L441" s="6">
        <f t="shared" ref="L441:O449" si="970">+L244/L47</f>
        <v>3.5064946965952242</v>
      </c>
      <c r="M441" s="6">
        <f t="shared" si="970"/>
        <v>4.0908464773311533</v>
      </c>
      <c r="N441" s="6">
        <f t="shared" si="970"/>
        <v>2.2058901070226256</v>
      </c>
      <c r="O441" s="176">
        <f t="shared" si="970"/>
        <v>1.6922510351575755</v>
      </c>
      <c r="P441" s="179">
        <f t="shared" ref="P441:P442" si="971">+P244/P47</f>
        <v>1.6850899108571578</v>
      </c>
      <c r="Q441" s="203">
        <f t="shared" ref="Q441:Q442" si="972">+P441/O441-1</f>
        <v>-4.2317151247899254E-3</v>
      </c>
      <c r="R441" s="177">
        <f t="shared" ref="R441:R442" si="973">+POWER(P441/K441,0.2)-1</f>
        <v>-0.12130817253292037</v>
      </c>
    </row>
    <row r="442" spans="1:18" x14ac:dyDescent="0.25">
      <c r="A442" s="185" t="s">
        <v>3</v>
      </c>
      <c r="B442" s="6">
        <f t="shared" si="958"/>
        <v>2.8237358978368059</v>
      </c>
      <c r="C442" s="6">
        <f t="shared" si="967"/>
        <v>4.0627736517340614</v>
      </c>
      <c r="D442" s="6">
        <f t="shared" si="967"/>
        <v>4.1847022287285798</v>
      </c>
      <c r="E442" s="6">
        <f t="shared" si="967"/>
        <v>2.5757523182055286</v>
      </c>
      <c r="F442" s="176">
        <f t="shared" si="967"/>
        <v>1.4919728220440216</v>
      </c>
      <c r="G442" s="179">
        <f t="shared" si="968"/>
        <v>2.287207666270155</v>
      </c>
      <c r="H442" s="177">
        <f t="shared" si="969"/>
        <v>0.5330089345304907</v>
      </c>
      <c r="I442" s="2"/>
      <c r="J442" s="185" t="s">
        <v>3</v>
      </c>
      <c r="K442" s="6">
        <f t="shared" si="960"/>
        <v>3.1970590549158011</v>
      </c>
      <c r="L442" s="6">
        <f t="shared" si="970"/>
        <v>3.614778374133671</v>
      </c>
      <c r="M442" s="6">
        <f t="shared" si="970"/>
        <v>4.1008351180822418</v>
      </c>
      <c r="N442" s="6">
        <f t="shared" si="970"/>
        <v>2.1460561754893503</v>
      </c>
      <c r="O442" s="176">
        <f t="shared" si="970"/>
        <v>1.6426178359000121</v>
      </c>
      <c r="P442" s="179">
        <f t="shared" si="971"/>
        <v>1.7317275894351958</v>
      </c>
      <c r="Q442" s="203">
        <f t="shared" si="972"/>
        <v>5.4248621674291897E-2</v>
      </c>
      <c r="R442" s="177">
        <f t="shared" si="973"/>
        <v>-0.1154023454788442</v>
      </c>
    </row>
    <row r="443" spans="1:18" x14ac:dyDescent="0.25">
      <c r="A443" s="185" t="s">
        <v>4</v>
      </c>
      <c r="B443" s="6">
        <f t="shared" si="958"/>
        <v>3.7423742716040946</v>
      </c>
      <c r="C443" s="6">
        <f t="shared" si="967"/>
        <v>3.960018040913948</v>
      </c>
      <c r="D443" s="6">
        <f t="shared" si="967"/>
        <v>2.6114382268987697</v>
      </c>
      <c r="E443" s="6">
        <f t="shared" si="967"/>
        <v>2.2831575573110237</v>
      </c>
      <c r="F443" s="176">
        <f t="shared" si="967"/>
        <v>2.0637903095058885</v>
      </c>
      <c r="G443" s="179"/>
      <c r="H443" s="178"/>
      <c r="I443" s="2"/>
      <c r="J443" s="185" t="s">
        <v>4</v>
      </c>
      <c r="K443" s="6">
        <f t="shared" si="960"/>
        <v>3.2116215246282622</v>
      </c>
      <c r="L443" s="6">
        <f t="shared" si="970"/>
        <v>3.636350780550579</v>
      </c>
      <c r="M443" s="6">
        <f t="shared" si="970"/>
        <v>3.8938391370925851</v>
      </c>
      <c r="N443" s="6">
        <f t="shared" si="970"/>
        <v>2.1211698021426217</v>
      </c>
      <c r="O443" s="176">
        <f t="shared" si="970"/>
        <v>1.6297711180698384</v>
      </c>
      <c r="P443" s="179"/>
      <c r="Q443" s="204"/>
      <c r="R443" s="178"/>
    </row>
    <row r="444" spans="1:18" x14ac:dyDescent="0.25">
      <c r="A444" s="185" t="s">
        <v>5</v>
      </c>
      <c r="B444" s="6">
        <f t="shared" si="958"/>
        <v>3.4689124810278322</v>
      </c>
      <c r="C444" s="6">
        <f t="shared" si="967"/>
        <v>4.0274258120694242</v>
      </c>
      <c r="D444" s="6">
        <f t="shared" si="967"/>
        <v>2.5363304849507431</v>
      </c>
      <c r="E444" s="6">
        <f t="shared" si="967"/>
        <v>2.0287013345954521</v>
      </c>
      <c r="F444" s="176">
        <f t="shared" si="967"/>
        <v>1.3497907370137525</v>
      </c>
      <c r="G444" s="179"/>
      <c r="H444" s="178"/>
      <c r="I444" s="2"/>
      <c r="J444" s="185" t="s">
        <v>5</v>
      </c>
      <c r="K444" s="6">
        <f t="shared" si="960"/>
        <v>3.2495608830966054</v>
      </c>
      <c r="L444" s="6">
        <f t="shared" si="970"/>
        <v>3.6896668838074245</v>
      </c>
      <c r="M444" s="6">
        <f t="shared" si="970"/>
        <v>3.6645087782051364</v>
      </c>
      <c r="N444" s="6">
        <f t="shared" si="970"/>
        <v>2.0754212848139217</v>
      </c>
      <c r="O444" s="176">
        <f t="shared" si="970"/>
        <v>1.5653915183677769</v>
      </c>
      <c r="P444" s="179"/>
      <c r="Q444" s="204"/>
      <c r="R444" s="178"/>
    </row>
    <row r="445" spans="1:18" x14ac:dyDescent="0.25">
      <c r="A445" s="185" t="s">
        <v>6</v>
      </c>
      <c r="B445" s="6">
        <f t="shared" si="958"/>
        <v>3.2257788135302787</v>
      </c>
      <c r="C445" s="6">
        <f t="shared" si="967"/>
        <v>4.0833160099215151</v>
      </c>
      <c r="D445" s="6">
        <f t="shared" si="967"/>
        <v>2.7559103900609627</v>
      </c>
      <c r="E445" s="6">
        <f t="shared" si="967"/>
        <v>2.562209732534797</v>
      </c>
      <c r="F445" s="176">
        <f t="shared" si="967"/>
        <v>1.8112560245327916</v>
      </c>
      <c r="G445" s="179"/>
      <c r="H445" s="178"/>
      <c r="I445" s="2"/>
      <c r="J445" s="185" t="s">
        <v>6</v>
      </c>
      <c r="K445" s="6">
        <f t="shared" si="960"/>
        <v>3.2271725053105067</v>
      </c>
      <c r="L445" s="6">
        <f t="shared" si="970"/>
        <v>3.76703663659426</v>
      </c>
      <c r="M445" s="6">
        <f t="shared" si="970"/>
        <v>3.5458857612350902</v>
      </c>
      <c r="N445" s="6">
        <f t="shared" si="970"/>
        <v>2.0692468254253722</v>
      </c>
      <c r="O445" s="176">
        <f t="shared" si="970"/>
        <v>1.5304944103482176</v>
      </c>
      <c r="P445" s="179"/>
      <c r="Q445" s="204"/>
      <c r="R445" s="178"/>
    </row>
    <row r="446" spans="1:18" x14ac:dyDescent="0.25">
      <c r="A446" s="185" t="s">
        <v>7</v>
      </c>
      <c r="B446" s="6">
        <f t="shared" si="958"/>
        <v>3.7599850224663007</v>
      </c>
      <c r="C446" s="6">
        <f t="shared" si="967"/>
        <v>4.2468625778118065</v>
      </c>
      <c r="D446" s="6">
        <f t="shared" si="967"/>
        <v>2.8680613740611181</v>
      </c>
      <c r="E446" s="6">
        <f t="shared" si="967"/>
        <v>2.0027022136589778</v>
      </c>
      <c r="F446" s="176">
        <f t="shared" si="967"/>
        <v>1.5041435559754193</v>
      </c>
      <c r="G446" s="179"/>
      <c r="H446" s="178"/>
      <c r="I446" s="2"/>
      <c r="J446" s="185" t="s">
        <v>7</v>
      </c>
      <c r="K446" s="6">
        <f t="shared" si="960"/>
        <v>3.24564216361521</v>
      </c>
      <c r="L446" s="6">
        <f t="shared" si="970"/>
        <v>3.8219433026453302</v>
      </c>
      <c r="M446" s="6">
        <f t="shared" si="970"/>
        <v>3.3845958997622709</v>
      </c>
      <c r="N446" s="6">
        <f t="shared" si="970"/>
        <v>2.0004439991371799</v>
      </c>
      <c r="O446" s="176">
        <f t="shared" si="970"/>
        <v>1.4950173497564303</v>
      </c>
      <c r="P446" s="179"/>
      <c r="Q446" s="204"/>
      <c r="R446" s="178"/>
    </row>
    <row r="447" spans="1:18" x14ac:dyDescent="0.25">
      <c r="A447" s="185" t="s">
        <v>8</v>
      </c>
      <c r="B447" s="6">
        <f t="shared" si="958"/>
        <v>3.2565976651725874</v>
      </c>
      <c r="C447" s="6">
        <f t="shared" si="967"/>
        <v>3.8146300016134838</v>
      </c>
      <c r="D447" s="6">
        <f t="shared" si="967"/>
        <v>2.0692772026100936</v>
      </c>
      <c r="E447" s="6">
        <f t="shared" si="967"/>
        <v>2.1400097191573821</v>
      </c>
      <c r="F447" s="176">
        <f t="shared" si="967"/>
        <v>1.9177789896326929</v>
      </c>
      <c r="G447" s="179"/>
      <c r="H447" s="178"/>
      <c r="I447" s="2"/>
      <c r="J447" s="185" t="s">
        <v>8</v>
      </c>
      <c r="K447" s="6">
        <f t="shared" si="960"/>
        <v>3.228952650200883</v>
      </c>
      <c r="L447" s="6">
        <f t="shared" si="970"/>
        <v>3.865728343613315</v>
      </c>
      <c r="M447" s="6">
        <f t="shared" si="970"/>
        <v>3.2213099303126747</v>
      </c>
      <c r="N447" s="6">
        <f t="shared" si="970"/>
        <v>2.0056907367599588</v>
      </c>
      <c r="O447" s="176">
        <f t="shared" si="970"/>
        <v>1.4867754784607514</v>
      </c>
      <c r="P447" s="179"/>
      <c r="Q447" s="204"/>
      <c r="R447" s="178"/>
    </row>
    <row r="448" spans="1:18" x14ac:dyDescent="0.25">
      <c r="A448" s="185" t="s">
        <v>9</v>
      </c>
      <c r="B448" s="6">
        <f t="shared" si="958"/>
        <v>3.48780763278614</v>
      </c>
      <c r="C448" s="6">
        <f t="shared" si="967"/>
        <v>4.2118215921924396</v>
      </c>
      <c r="D448" s="6">
        <f t="shared" si="967"/>
        <v>1.5904802026765774</v>
      </c>
      <c r="E448" s="6">
        <f t="shared" si="967"/>
        <v>1.229996342236124</v>
      </c>
      <c r="F448" s="176">
        <f t="shared" si="967"/>
        <v>1.2401060692642625</v>
      </c>
      <c r="G448" s="179"/>
      <c r="H448" s="178"/>
      <c r="I448" s="2"/>
      <c r="J448" s="185" t="s">
        <v>9</v>
      </c>
      <c r="K448" s="6">
        <f t="shared" si="960"/>
        <v>3.2671424005819008</v>
      </c>
      <c r="L448" s="6">
        <f t="shared" si="970"/>
        <v>3.923565540112866</v>
      </c>
      <c r="M448" s="6">
        <f t="shared" si="970"/>
        <v>2.858525775919087</v>
      </c>
      <c r="N448" s="6">
        <f t="shared" si="970"/>
        <v>1.9511555237252025</v>
      </c>
      <c r="O448" s="176">
        <f t="shared" si="970"/>
        <v>1.4953904424016804</v>
      </c>
      <c r="P448" s="179"/>
      <c r="Q448" s="204"/>
      <c r="R448" s="178"/>
    </row>
    <row r="449" spans="1:18" ht="25.5" x14ac:dyDescent="0.25">
      <c r="A449" s="186" t="s">
        <v>13</v>
      </c>
      <c r="B449" s="189">
        <f t="shared" si="958"/>
        <v>3.2671424005819012</v>
      </c>
      <c r="C449" s="189">
        <f t="shared" si="967"/>
        <v>3.923565540112866</v>
      </c>
      <c r="D449" s="189">
        <f t="shared" si="967"/>
        <v>2.858525775919087</v>
      </c>
      <c r="E449" s="189">
        <f t="shared" si="967"/>
        <v>1.9511555237252025</v>
      </c>
      <c r="F449" s="190">
        <f t="shared" si="967"/>
        <v>1.4953904424016804</v>
      </c>
      <c r="G449" s="191"/>
      <c r="H449" s="192"/>
      <c r="I449" s="3"/>
      <c r="J449" s="186" t="s">
        <v>14</v>
      </c>
      <c r="K449" s="189">
        <f t="shared" si="960"/>
        <v>3.2380716318547629</v>
      </c>
      <c r="L449" s="189">
        <f t="shared" si="970"/>
        <v>3.5879782715064956</v>
      </c>
      <c r="M449" s="189">
        <f t="shared" si="970"/>
        <v>3.6893939707813792</v>
      </c>
      <c r="N449" s="189">
        <f t="shared" si="970"/>
        <v>2.1810484297707777</v>
      </c>
      <c r="O449" s="190">
        <f t="shared" si="970"/>
        <v>1.6540721328815946</v>
      </c>
      <c r="P449" s="191">
        <f>+P252/P55</f>
        <v>1.6043559326482821</v>
      </c>
      <c r="Q449" s="206">
        <f t="shared" ref="Q449" si="974">+P449/O449-1</f>
        <v>-3.0056851357927683E-2</v>
      </c>
      <c r="R449" s="215">
        <f t="shared" ref="R449" si="975">+POWER(P449/K449,0.2)-1</f>
        <v>-0.13103385917889809</v>
      </c>
    </row>
    <row r="450" spans="1:18" ht="25.5" x14ac:dyDescent="0.25">
      <c r="A450" s="187" t="s">
        <v>15</v>
      </c>
      <c r="B450" s="193">
        <f>+B449/B$593</f>
        <v>1.036980748851636</v>
      </c>
      <c r="C450" s="193">
        <f t="shared" ref="C450" si="976">+C449/C$593</f>
        <v>1.0926571234917222</v>
      </c>
      <c r="D450" s="193">
        <f t="shared" ref="D450" si="977">+D449/D$593</f>
        <v>0.95135648675373363</v>
      </c>
      <c r="E450" s="193">
        <f t="shared" ref="E450" si="978">+E449/E$593</f>
        <v>0.74718637986865211</v>
      </c>
      <c r="F450" s="194">
        <f t="shared" ref="F450" si="979">+F449/F$593</f>
        <v>0.7491710688162283</v>
      </c>
      <c r="G450" s="195"/>
      <c r="H450" s="196"/>
      <c r="I450" s="3"/>
      <c r="J450" s="187" t="s">
        <v>15</v>
      </c>
      <c r="K450" s="193">
        <f>+K449/K$593</f>
        <v>1.138101721695191</v>
      </c>
      <c r="L450" s="193">
        <f t="shared" ref="L450" si="980">+L449/L$593</f>
        <v>1.0648296189705322</v>
      </c>
      <c r="M450" s="193">
        <f t="shared" ref="M450" si="981">+M449/M$593</f>
        <v>1.0732280947846824</v>
      </c>
      <c r="N450" s="193">
        <f t="shared" ref="N450" si="982">+N449/N$593</f>
        <v>0.79091697652136939</v>
      </c>
      <c r="O450" s="194">
        <f t="shared" ref="O450" si="983">+O449/O$593</f>
        <v>0.78374743986475903</v>
      </c>
      <c r="P450" s="195">
        <f t="shared" ref="P450" si="984">+P449/P$593</f>
        <v>0.70426605656793539</v>
      </c>
      <c r="Q450" s="205"/>
      <c r="R450" s="196"/>
    </row>
    <row r="451" spans="1:18" ht="26.25" thickBot="1" x14ac:dyDescent="0.3">
      <c r="A451" s="188" t="s">
        <v>12</v>
      </c>
      <c r="B451" s="197"/>
      <c r="C451" s="198">
        <f>+C449/B449-1</f>
        <v>0.2009165989869468</v>
      </c>
      <c r="D451" s="198">
        <f t="shared" ref="D451:F451" si="985">+D449/C449-1</f>
        <v>-0.27144691564477907</v>
      </c>
      <c r="E451" s="198">
        <f t="shared" si="985"/>
        <v>-0.31742594726197371</v>
      </c>
      <c r="F451" s="199">
        <f t="shared" si="985"/>
        <v>-0.23358726446027345</v>
      </c>
      <c r="G451" s="200"/>
      <c r="H451" s="201"/>
      <c r="I451" s="2"/>
      <c r="J451" s="188" t="s">
        <v>12</v>
      </c>
      <c r="K451" s="197"/>
      <c r="L451" s="198">
        <f>+L449/K449-1</f>
        <v>0.1080601911982122</v>
      </c>
      <c r="M451" s="198">
        <f t="shared" ref="M451:P451" si="986">+M449/L449-1</f>
        <v>2.8265416231827434E-2</v>
      </c>
      <c r="N451" s="198">
        <f t="shared" si="986"/>
        <v>-0.40883287416744707</v>
      </c>
      <c r="O451" s="199">
        <f t="shared" si="986"/>
        <v>-0.24161604561186512</v>
      </c>
      <c r="P451" s="214">
        <f t="shared" si="986"/>
        <v>-3.0056851357927683E-2</v>
      </c>
      <c r="Q451" s="200"/>
      <c r="R451" s="201"/>
    </row>
    <row r="452" spans="1:18" ht="15.75" thickBot="1" x14ac:dyDescent="0.3"/>
    <row r="453" spans="1:18" ht="15.75" thickBot="1" x14ac:dyDescent="0.3">
      <c r="A453" s="279" t="s">
        <v>147</v>
      </c>
      <c r="B453" s="280"/>
      <c r="C453" s="280"/>
      <c r="D453" s="280"/>
      <c r="E453" s="280"/>
      <c r="F453" s="280"/>
      <c r="G453" s="280"/>
      <c r="H453" s="281"/>
      <c r="I453" s="2"/>
      <c r="J453" s="279" t="s">
        <v>148</v>
      </c>
      <c r="K453" s="280"/>
      <c r="L453" s="280"/>
      <c r="M453" s="280"/>
      <c r="N453" s="280"/>
      <c r="O453" s="280"/>
      <c r="P453" s="280"/>
      <c r="Q453" s="280"/>
      <c r="R453" s="281"/>
    </row>
    <row r="454" spans="1:18" ht="38.25" x14ac:dyDescent="0.25">
      <c r="A454" s="180"/>
      <c r="B454" s="181">
        <v>2016</v>
      </c>
      <c r="C454" s="181">
        <f>+B454+1</f>
        <v>2017</v>
      </c>
      <c r="D454" s="181">
        <f t="shared" ref="D454:G454" si="987">+C454+1</f>
        <v>2018</v>
      </c>
      <c r="E454" s="181">
        <f t="shared" si="987"/>
        <v>2019</v>
      </c>
      <c r="F454" s="182">
        <f t="shared" si="987"/>
        <v>2020</v>
      </c>
      <c r="G454" s="183">
        <f t="shared" si="987"/>
        <v>2021</v>
      </c>
      <c r="H454" s="184" t="s">
        <v>16</v>
      </c>
      <c r="I454" s="2"/>
      <c r="J454" s="180"/>
      <c r="K454" s="181">
        <v>2016</v>
      </c>
      <c r="L454" s="181">
        <f>+K454+1</f>
        <v>2017</v>
      </c>
      <c r="M454" s="181">
        <f t="shared" ref="M454:P454" si="988">+L454+1</f>
        <v>2018</v>
      </c>
      <c r="N454" s="181">
        <f t="shared" si="988"/>
        <v>2019</v>
      </c>
      <c r="O454" s="182">
        <f t="shared" si="988"/>
        <v>2020</v>
      </c>
      <c r="P454" s="183">
        <f t="shared" si="988"/>
        <v>2021</v>
      </c>
      <c r="Q454" s="202" t="s">
        <v>16</v>
      </c>
      <c r="R454" s="184" t="s">
        <v>21</v>
      </c>
    </row>
    <row r="455" spans="1:18" x14ac:dyDescent="0.25">
      <c r="A455" s="185" t="s">
        <v>10</v>
      </c>
      <c r="B455" s="6">
        <f t="shared" ref="B455:B467" si="989">+B258/B61</f>
        <v>3.8716666383295002</v>
      </c>
      <c r="C455" s="6">
        <f t="shared" ref="C455:G455" si="990">+C258/C61</f>
        <v>3.140753430653592</v>
      </c>
      <c r="D455" s="6">
        <f t="shared" si="990"/>
        <v>3.8087342958709103</v>
      </c>
      <c r="E455" s="6">
        <f t="shared" si="990"/>
        <v>3.449707936396806</v>
      </c>
      <c r="F455" s="176">
        <f t="shared" si="990"/>
        <v>2.9658430932871607</v>
      </c>
      <c r="G455" s="179">
        <f t="shared" si="990"/>
        <v>3.312726435906364</v>
      </c>
      <c r="H455" s="177">
        <f>+G455/F455-1</f>
        <v>0.11695943841544865</v>
      </c>
      <c r="I455" s="2"/>
      <c r="J455" s="185" t="s">
        <v>10</v>
      </c>
      <c r="K455" s="6">
        <f t="shared" ref="K455:K467" si="991">+K258/K61</f>
        <v>3.8240676062425094</v>
      </c>
      <c r="L455" s="6">
        <f t="shared" ref="L455:P455" si="992">+L258/L61</f>
        <v>3.1778579216640108</v>
      </c>
      <c r="M455" s="6">
        <f t="shared" si="992"/>
        <v>3.4137126417175763</v>
      </c>
      <c r="N455" s="6">
        <f t="shared" si="992"/>
        <v>3.4718310226437499</v>
      </c>
      <c r="O455" s="176">
        <f t="shared" si="992"/>
        <v>3.2576070754456254</v>
      </c>
      <c r="P455" s="179">
        <f t="shared" si="992"/>
        <v>2.8860430174325251</v>
      </c>
      <c r="Q455" s="203">
        <f>+P455/O455-1</f>
        <v>-0.11406042822468765</v>
      </c>
      <c r="R455" s="177">
        <f>+POWER(P455/K455,0.2)-1</f>
        <v>-5.4730929887648272E-2</v>
      </c>
    </row>
    <row r="456" spans="1:18" x14ac:dyDescent="0.25">
      <c r="A456" s="185" t="s">
        <v>11</v>
      </c>
      <c r="B456" s="6">
        <f t="shared" si="989"/>
        <v>3.5263820748510311</v>
      </c>
      <c r="C456" s="6">
        <f t="shared" ref="C456:G458" si="993">+C259/C62</f>
        <v>3.1037901576765914</v>
      </c>
      <c r="D456" s="6">
        <f t="shared" si="993"/>
        <v>3.2729579441775094</v>
      </c>
      <c r="E456" s="6">
        <f t="shared" si="993"/>
        <v>3.4984316808149774</v>
      </c>
      <c r="F456" s="176">
        <f t="shared" si="993"/>
        <v>3.2416663062967164</v>
      </c>
      <c r="G456" s="179">
        <f t="shared" si="993"/>
        <v>3.2408806751394947</v>
      </c>
      <c r="H456" s="177">
        <f t="shared" ref="H456:H458" si="994">+G456/F456-1</f>
        <v>-2.4235411143203045E-4</v>
      </c>
      <c r="I456" s="2"/>
      <c r="J456" s="185" t="s">
        <v>11</v>
      </c>
      <c r="K456" s="6">
        <f t="shared" si="991"/>
        <v>3.8367748255262875</v>
      </c>
      <c r="L456" s="6">
        <f t="shared" ref="L456:P458" si="995">+L259/L62</f>
        <v>3.1613951736758872</v>
      </c>
      <c r="M456" s="6">
        <f t="shared" si="995"/>
        <v>3.422787453596527</v>
      </c>
      <c r="N456" s="6">
        <f t="shared" si="995"/>
        <v>3.4844480161993925</v>
      </c>
      <c r="O456" s="176">
        <f t="shared" si="995"/>
        <v>3.2443135594239219</v>
      </c>
      <c r="P456" s="179">
        <f t="shared" si="995"/>
        <v>2.8867111985943215</v>
      </c>
      <c r="Q456" s="203">
        <f t="shared" ref="Q456:Q458" si="996">+P456/O456-1</f>
        <v>-0.11022435232588867</v>
      </c>
      <c r="R456" s="177">
        <f t="shared" ref="R456:R458" si="997">+POWER(P456/K456,0.2)-1</f>
        <v>-5.531416149893309E-2</v>
      </c>
    </row>
    <row r="457" spans="1:18" x14ac:dyDescent="0.25">
      <c r="A457" s="185" t="s">
        <v>0</v>
      </c>
      <c r="B457" s="6">
        <f t="shared" si="989"/>
        <v>3.2764632012710817</v>
      </c>
      <c r="C457" s="6">
        <f t="shared" si="993"/>
        <v>3.185540565197325</v>
      </c>
      <c r="D457" s="6">
        <f t="shared" si="993"/>
        <v>3.4016848489694991</v>
      </c>
      <c r="E457" s="6">
        <f t="shared" si="993"/>
        <v>3.3286381285362041</v>
      </c>
      <c r="F457" s="176">
        <f t="shared" si="993"/>
        <v>3.214494447691409</v>
      </c>
      <c r="G457" s="179">
        <f t="shared" si="993"/>
        <v>2.9321236804141426</v>
      </c>
      <c r="H457" s="177">
        <f t="shared" si="994"/>
        <v>-8.7842978692982299E-2</v>
      </c>
      <c r="I457" s="2"/>
      <c r="J457" s="185" t="s">
        <v>0</v>
      </c>
      <c r="K457" s="6">
        <f t="shared" si="991"/>
        <v>3.7857101356366605</v>
      </c>
      <c r="L457" s="6">
        <f t="shared" si="995"/>
        <v>3.1550394346946149</v>
      </c>
      <c r="M457" s="6">
        <f t="shared" si="995"/>
        <v>3.4342258543217303</v>
      </c>
      <c r="N457" s="6">
        <f t="shared" si="995"/>
        <v>3.4808252556644268</v>
      </c>
      <c r="O457" s="176">
        <f t="shared" si="995"/>
        <v>3.2377950267392075</v>
      </c>
      <c r="P457" s="179">
        <f t="shared" si="995"/>
        <v>2.8787222529847161</v>
      </c>
      <c r="Q457" s="203">
        <f t="shared" si="996"/>
        <v>-0.11090040314136707</v>
      </c>
      <c r="R457" s="177">
        <f t="shared" si="997"/>
        <v>-5.330413231949549E-2</v>
      </c>
    </row>
    <row r="458" spans="1:18" x14ac:dyDescent="0.25">
      <c r="A458" s="185" t="s">
        <v>1</v>
      </c>
      <c r="B458" s="6">
        <f t="shared" si="989"/>
        <v>3.472687266813355</v>
      </c>
      <c r="C458" s="6">
        <f t="shared" si="993"/>
        <v>3.4122466766567388</v>
      </c>
      <c r="D458" s="6">
        <f t="shared" si="993"/>
        <v>3.5550880581229598</v>
      </c>
      <c r="E458" s="6">
        <f t="shared" si="993"/>
        <v>3.2075515712543003</v>
      </c>
      <c r="F458" s="176">
        <f t="shared" si="993"/>
        <v>3.1937715605171455</v>
      </c>
      <c r="G458" s="179">
        <f t="shared" si="993"/>
        <v>3.1308561083766038</v>
      </c>
      <c r="H458" s="177">
        <f t="shared" si="994"/>
        <v>-1.9699421498497571E-2</v>
      </c>
      <c r="I458" s="2"/>
      <c r="J458" s="185" t="s">
        <v>1</v>
      </c>
      <c r="K458" s="6">
        <f t="shared" si="991"/>
        <v>3.7540823445728728</v>
      </c>
      <c r="L458" s="6">
        <f t="shared" si="995"/>
        <v>3.157822616515904</v>
      </c>
      <c r="M458" s="6">
        <f t="shared" si="995"/>
        <v>3.4461072228494931</v>
      </c>
      <c r="N458" s="6">
        <f t="shared" si="995"/>
        <v>3.4489907593065792</v>
      </c>
      <c r="O458" s="176">
        <f t="shared" si="995"/>
        <v>3.2386148386611584</v>
      </c>
      <c r="P458" s="179">
        <f t="shared" si="995"/>
        <v>2.8885242569053591</v>
      </c>
      <c r="Q458" s="203">
        <f t="shared" si="996"/>
        <v>-0.10809886300049398</v>
      </c>
      <c r="R458" s="177">
        <f t="shared" si="997"/>
        <v>-5.1069414393646984E-2</v>
      </c>
    </row>
    <row r="459" spans="1:18" x14ac:dyDescent="0.25">
      <c r="A459" s="185" t="s">
        <v>2</v>
      </c>
      <c r="B459" s="6">
        <f t="shared" si="989"/>
        <v>3.0916143626581718</v>
      </c>
      <c r="C459" s="6">
        <f t="shared" ref="C459:F467" si="998">+C262/C65</f>
        <v>3.3374576076447315</v>
      </c>
      <c r="D459" s="6">
        <f t="shared" si="998"/>
        <v>3.9009056972878606</v>
      </c>
      <c r="E459" s="6">
        <f t="shared" si="998"/>
        <v>3.0994803266518187</v>
      </c>
      <c r="F459" s="176">
        <f t="shared" si="998"/>
        <v>2.6774203983643647</v>
      </c>
      <c r="G459" s="179">
        <f t="shared" ref="G459:G460" si="999">+G262/G65</f>
        <v>2.8672836095612406</v>
      </c>
      <c r="H459" s="177">
        <f t="shared" ref="H459:H460" si="1000">+G459/F459-1</f>
        <v>7.0912737989470509E-2</v>
      </c>
      <c r="I459" s="2"/>
      <c r="J459" s="185" t="s">
        <v>2</v>
      </c>
      <c r="K459" s="6">
        <f t="shared" si="991"/>
        <v>3.6599873987155247</v>
      </c>
      <c r="L459" s="6">
        <f t="shared" ref="L459:O467" si="1001">+L262/L65</f>
        <v>3.1782996673340596</v>
      </c>
      <c r="M459" s="6">
        <f t="shared" si="1001"/>
        <v>3.4891835310537336</v>
      </c>
      <c r="N459" s="6">
        <f t="shared" si="1001"/>
        <v>3.3822870328778865</v>
      </c>
      <c r="O459" s="176">
        <f t="shared" si="1001"/>
        <v>3.2020059833198129</v>
      </c>
      <c r="P459" s="179">
        <f t="shared" ref="P459:P460" si="1002">+P262/P65</f>
        <v>2.8977987000245933</v>
      </c>
      <c r="Q459" s="203">
        <f t="shared" ref="Q459:Q460" si="1003">+P459/O459-1</f>
        <v>-9.5005220127608925E-2</v>
      </c>
      <c r="R459" s="177">
        <f t="shared" ref="R459:R460" si="1004">+POWER(P459/K459,0.2)-1</f>
        <v>-4.562792221362566E-2</v>
      </c>
    </row>
    <row r="460" spans="1:18" x14ac:dyDescent="0.25">
      <c r="A460" s="185" t="s">
        <v>3</v>
      </c>
      <c r="B460" s="6">
        <f t="shared" si="989"/>
        <v>2.9478928793855097</v>
      </c>
      <c r="C460" s="6">
        <f t="shared" si="998"/>
        <v>3.2240434790950889</v>
      </c>
      <c r="D460" s="6">
        <f t="shared" si="998"/>
        <v>3.3524821664692683</v>
      </c>
      <c r="E460" s="6">
        <f t="shared" si="998"/>
        <v>3.5613365760921645</v>
      </c>
      <c r="F460" s="176">
        <f t="shared" si="998"/>
        <v>2.8166604670961939</v>
      </c>
      <c r="G460" s="179">
        <f t="shared" si="999"/>
        <v>2.7641406056270563</v>
      </c>
      <c r="H460" s="177">
        <f t="shared" si="1000"/>
        <v>-1.8646145704342643E-2</v>
      </c>
      <c r="I460" s="2"/>
      <c r="J460" s="185" t="s">
        <v>3</v>
      </c>
      <c r="K460" s="6">
        <f t="shared" si="991"/>
        <v>3.5569492516687964</v>
      </c>
      <c r="L460" s="6">
        <f t="shared" si="1001"/>
        <v>3.2007330039977577</v>
      </c>
      <c r="M460" s="6">
        <f t="shared" si="1001"/>
        <v>3.5014062024571335</v>
      </c>
      <c r="N460" s="6">
        <f t="shared" si="1001"/>
        <v>3.3989553765501466</v>
      </c>
      <c r="O460" s="176">
        <f t="shared" si="1001"/>
        <v>3.135853746207228</v>
      </c>
      <c r="P460" s="179">
        <f t="shared" si="1002"/>
        <v>2.8920788864308995</v>
      </c>
      <c r="Q460" s="203">
        <f t="shared" si="1003"/>
        <v>-7.7737955754846988E-2</v>
      </c>
      <c r="R460" s="177">
        <f t="shared" si="1004"/>
        <v>-4.0540840561150371E-2</v>
      </c>
    </row>
    <row r="461" spans="1:18" x14ac:dyDescent="0.25">
      <c r="A461" s="185" t="s">
        <v>4</v>
      </c>
      <c r="B461" s="6">
        <f t="shared" si="989"/>
        <v>3.1133942816287892</v>
      </c>
      <c r="C461" s="6">
        <f t="shared" si="998"/>
        <v>3.1410622501427756</v>
      </c>
      <c r="D461" s="6">
        <f t="shared" si="998"/>
        <v>3.5116215136837448</v>
      </c>
      <c r="E461" s="6">
        <f t="shared" si="998"/>
        <v>3.0142667420842462</v>
      </c>
      <c r="F461" s="176">
        <f t="shared" si="998"/>
        <v>2.6308213810021637</v>
      </c>
      <c r="G461" s="179"/>
      <c r="H461" s="178"/>
      <c r="I461" s="2"/>
      <c r="J461" s="185" t="s">
        <v>4</v>
      </c>
      <c r="K461" s="6">
        <f t="shared" si="991"/>
        <v>3.486111715773986</v>
      </c>
      <c r="L461" s="6">
        <f t="shared" si="1001"/>
        <v>3.202035838293376</v>
      </c>
      <c r="M461" s="6">
        <f t="shared" si="1001"/>
        <v>3.5432518238110817</v>
      </c>
      <c r="N461" s="6">
        <f t="shared" si="1001"/>
        <v>3.346784337886846</v>
      </c>
      <c r="O461" s="176">
        <f t="shared" si="1001"/>
        <v>3.0878376274783697</v>
      </c>
      <c r="P461" s="179"/>
      <c r="Q461" s="204"/>
      <c r="R461" s="178"/>
    </row>
    <row r="462" spans="1:18" x14ac:dyDescent="0.25">
      <c r="A462" s="185" t="s">
        <v>5</v>
      </c>
      <c r="B462" s="6">
        <f t="shared" si="989"/>
        <v>3.2479693906537923</v>
      </c>
      <c r="C462" s="6">
        <f t="shared" si="998"/>
        <v>3.2738296447906801</v>
      </c>
      <c r="D462" s="6">
        <f t="shared" si="998"/>
        <v>3.7831768529385217</v>
      </c>
      <c r="E462" s="6">
        <f t="shared" si="998"/>
        <v>3.7028817804267189</v>
      </c>
      <c r="F462" s="176">
        <f t="shared" si="998"/>
        <v>2.7115477593479795</v>
      </c>
      <c r="G462" s="179"/>
      <c r="H462" s="178"/>
      <c r="I462" s="2"/>
      <c r="J462" s="185" t="s">
        <v>5</v>
      </c>
      <c r="K462" s="6">
        <f t="shared" si="991"/>
        <v>3.4316349098909056</v>
      </c>
      <c r="L462" s="6">
        <f t="shared" si="1001"/>
        <v>3.2049074824452721</v>
      </c>
      <c r="M462" s="6">
        <f t="shared" si="1001"/>
        <v>3.5966588885352313</v>
      </c>
      <c r="N462" s="6">
        <f t="shared" si="1001"/>
        <v>3.3332594751672775</v>
      </c>
      <c r="O462" s="176">
        <f t="shared" si="1001"/>
        <v>2.9899218369475054</v>
      </c>
      <c r="P462" s="179"/>
      <c r="Q462" s="204"/>
      <c r="R462" s="178"/>
    </row>
    <row r="463" spans="1:18" x14ac:dyDescent="0.25">
      <c r="A463" s="185" t="s">
        <v>6</v>
      </c>
      <c r="B463" s="6">
        <f t="shared" si="989"/>
        <v>2.9521821428745216</v>
      </c>
      <c r="C463" s="6">
        <f t="shared" si="998"/>
        <v>3.5570330617748951</v>
      </c>
      <c r="D463" s="6">
        <f t="shared" si="998"/>
        <v>3.373541774255882</v>
      </c>
      <c r="E463" s="6">
        <f t="shared" si="998"/>
        <v>3.1199126579868599</v>
      </c>
      <c r="F463" s="176">
        <f t="shared" si="998"/>
        <v>2.9277583395649587</v>
      </c>
      <c r="G463" s="179"/>
      <c r="H463" s="178"/>
      <c r="I463" s="2"/>
      <c r="J463" s="185" t="s">
        <v>6</v>
      </c>
      <c r="K463" s="6">
        <f t="shared" si="991"/>
        <v>3.3163423816670741</v>
      </c>
      <c r="L463" s="6">
        <f t="shared" si="1001"/>
        <v>3.2783501395617893</v>
      </c>
      <c r="M463" s="6">
        <f t="shared" si="1001"/>
        <v>3.5809340160403429</v>
      </c>
      <c r="N463" s="6">
        <f t="shared" si="1001"/>
        <v>3.2997694896419896</v>
      </c>
      <c r="O463" s="176">
        <f t="shared" si="1001"/>
        <v>2.9653050376696006</v>
      </c>
      <c r="P463" s="179"/>
      <c r="Q463" s="204"/>
      <c r="R463" s="178"/>
    </row>
    <row r="464" spans="1:18" x14ac:dyDescent="0.25">
      <c r="A464" s="185" t="s">
        <v>7</v>
      </c>
      <c r="B464" s="6">
        <f t="shared" si="989"/>
        <v>3.2574563832645969</v>
      </c>
      <c r="C464" s="6">
        <f t="shared" si="998"/>
        <v>3.4098434147361392</v>
      </c>
      <c r="D464" s="6">
        <f t="shared" si="998"/>
        <v>3.1767301871797908</v>
      </c>
      <c r="E464" s="6">
        <f t="shared" si="998"/>
        <v>3.3801377351080122</v>
      </c>
      <c r="F464" s="176">
        <f t="shared" si="998"/>
        <v>2.6641715146793312</v>
      </c>
      <c r="G464" s="179"/>
      <c r="H464" s="178"/>
      <c r="I464" s="2"/>
      <c r="J464" s="185" t="s">
        <v>7</v>
      </c>
      <c r="K464" s="6">
        <f t="shared" si="991"/>
        <v>3.2720267504942706</v>
      </c>
      <c r="L464" s="6">
        <f t="shared" si="1001"/>
        <v>3.2938127478956742</v>
      </c>
      <c r="M464" s="6">
        <f t="shared" si="1001"/>
        <v>3.5624952674623485</v>
      </c>
      <c r="N464" s="6">
        <f t="shared" si="1001"/>
        <v>3.3192191634873214</v>
      </c>
      <c r="O464" s="176">
        <f t="shared" si="1001"/>
        <v>2.879640473756151</v>
      </c>
      <c r="P464" s="179"/>
      <c r="Q464" s="204"/>
      <c r="R464" s="178"/>
    </row>
    <row r="465" spans="1:18" x14ac:dyDescent="0.25">
      <c r="A465" s="185" t="s">
        <v>8</v>
      </c>
      <c r="B465" s="6">
        <f t="shared" si="989"/>
        <v>3.3060518174007401</v>
      </c>
      <c r="C465" s="6">
        <f t="shared" si="998"/>
        <v>3.9543129259644925</v>
      </c>
      <c r="D465" s="6">
        <f t="shared" si="998"/>
        <v>3.1284114126487212</v>
      </c>
      <c r="E465" s="6">
        <f t="shared" si="998"/>
        <v>3.190347940503758</v>
      </c>
      <c r="F465" s="176">
        <f t="shared" si="998"/>
        <v>3.0223750288818891</v>
      </c>
      <c r="G465" s="179"/>
      <c r="H465" s="178"/>
      <c r="I465" s="2"/>
      <c r="J465" s="185" t="s">
        <v>8</v>
      </c>
      <c r="K465" s="6">
        <f t="shared" si="991"/>
        <v>3.2489381762017384</v>
      </c>
      <c r="L465" s="6">
        <f t="shared" si="1001"/>
        <v>3.3430027266519851</v>
      </c>
      <c r="M465" s="6">
        <f t="shared" si="1001"/>
        <v>3.493524177603144</v>
      </c>
      <c r="N465" s="6">
        <f t="shared" si="1001"/>
        <v>3.3190970117475573</v>
      </c>
      <c r="O465" s="176">
        <f t="shared" si="1001"/>
        <v>2.8709732237604944</v>
      </c>
      <c r="P465" s="179"/>
      <c r="Q465" s="204"/>
      <c r="R465" s="178"/>
    </row>
    <row r="466" spans="1:18" x14ac:dyDescent="0.25">
      <c r="A466" s="185" t="s">
        <v>9</v>
      </c>
      <c r="B466" s="6">
        <f t="shared" si="989"/>
        <v>3.1717093021646328</v>
      </c>
      <c r="C466" s="6">
        <f t="shared" si="998"/>
        <v>3.7028759034153231</v>
      </c>
      <c r="D466" s="6">
        <f t="shared" si="998"/>
        <v>3.6445578184442722</v>
      </c>
      <c r="E466" s="6">
        <f t="shared" si="998"/>
        <v>3.0972542244824472</v>
      </c>
      <c r="F466" s="176">
        <f t="shared" si="998"/>
        <v>2.8704590155839811</v>
      </c>
      <c r="G466" s="179"/>
      <c r="H466" s="178"/>
      <c r="I466" s="2"/>
      <c r="J466" s="185" t="s">
        <v>9</v>
      </c>
      <c r="K466" s="6">
        <f t="shared" si="991"/>
        <v>3.1993495900147138</v>
      </c>
      <c r="L466" s="6">
        <f t="shared" si="1001"/>
        <v>3.3771368418547327</v>
      </c>
      <c r="M466" s="6">
        <f t="shared" si="1001"/>
        <v>3.4933016850686487</v>
      </c>
      <c r="N466" s="6">
        <f t="shared" si="1001"/>
        <v>3.2752542133579765</v>
      </c>
      <c r="O466" s="176">
        <f t="shared" si="1001"/>
        <v>2.8576215862364256</v>
      </c>
      <c r="P466" s="179"/>
      <c r="Q466" s="204"/>
      <c r="R466" s="178"/>
    </row>
    <row r="467" spans="1:18" ht="25.5" x14ac:dyDescent="0.25">
      <c r="A467" s="186" t="s">
        <v>13</v>
      </c>
      <c r="B467" s="189">
        <f t="shared" si="989"/>
        <v>3.1993495900147133</v>
      </c>
      <c r="C467" s="189">
        <f t="shared" si="998"/>
        <v>3.3771368418547327</v>
      </c>
      <c r="D467" s="189">
        <f t="shared" si="998"/>
        <v>3.4933016850686487</v>
      </c>
      <c r="E467" s="189">
        <f t="shared" si="998"/>
        <v>3.2752542133579765</v>
      </c>
      <c r="F467" s="190">
        <f t="shared" si="998"/>
        <v>2.8576215862364256</v>
      </c>
      <c r="G467" s="191"/>
      <c r="H467" s="192"/>
      <c r="I467" s="3"/>
      <c r="J467" s="186" t="s">
        <v>14</v>
      </c>
      <c r="K467" s="189">
        <f t="shared" si="991"/>
        <v>3.5188431173126595</v>
      </c>
      <c r="L467" s="189">
        <f t="shared" si="1001"/>
        <v>3.2291435197130429</v>
      </c>
      <c r="M467" s="189">
        <f t="shared" si="1001"/>
        <v>3.4972783824534814</v>
      </c>
      <c r="N467" s="189">
        <f t="shared" si="1001"/>
        <v>3.3778103152517969</v>
      </c>
      <c r="O467" s="190">
        <f t="shared" si="1001"/>
        <v>3.0654485322126988</v>
      </c>
      <c r="P467" s="191">
        <f>+P270/P73</f>
        <v>2.8885403850273295</v>
      </c>
      <c r="Q467" s="206">
        <f t="shared" ref="Q467" si="1005">+P467/O467-1</f>
        <v>-5.7710362880460275E-2</v>
      </c>
      <c r="R467" s="215">
        <f t="shared" ref="R467" si="1006">+POWER(P467/K467,0.2)-1</f>
        <v>-3.87071594910392E-2</v>
      </c>
    </row>
    <row r="468" spans="1:18" ht="25.5" x14ac:dyDescent="0.25">
      <c r="A468" s="187" t="s">
        <v>15</v>
      </c>
      <c r="B468" s="193">
        <f>+B467/B$593</f>
        <v>1.0154635234450549</v>
      </c>
      <c r="C468" s="193">
        <f t="shared" ref="C468" si="1007">+C467/C$593</f>
        <v>0.94048451326564619</v>
      </c>
      <c r="D468" s="193">
        <f t="shared" ref="D468" si="1008">+D467/D$593</f>
        <v>1.1626185939181395</v>
      </c>
      <c r="E468" s="193">
        <f t="shared" ref="E468" si="1009">+E467/E$593</f>
        <v>1.254244117945136</v>
      </c>
      <c r="F468" s="194">
        <f t="shared" ref="F468" si="1010">+F467/F$593</f>
        <v>1.4316310692709449</v>
      </c>
      <c r="G468" s="195"/>
      <c r="H468" s="196"/>
      <c r="I468" s="3"/>
      <c r="J468" s="187" t="s">
        <v>15</v>
      </c>
      <c r="K468" s="193">
        <f>+K467/K$593</f>
        <v>1.2367859224580728</v>
      </c>
      <c r="L468" s="193">
        <f t="shared" ref="L468" si="1011">+L467/L$593</f>
        <v>0.95833569868679125</v>
      </c>
      <c r="M468" s="193">
        <f t="shared" ref="M468" si="1012">+M467/M$593</f>
        <v>1.0173425351311223</v>
      </c>
      <c r="N468" s="193">
        <f t="shared" ref="N468" si="1013">+N467/N$593</f>
        <v>1.224900596124048</v>
      </c>
      <c r="O468" s="194">
        <f t="shared" ref="O468" si="1014">+O467/O$593</f>
        <v>1.4524985890266913</v>
      </c>
      <c r="P468" s="195">
        <f t="shared" ref="P468" si="1015">+P467/P$593</f>
        <v>1.267986052722377</v>
      </c>
      <c r="Q468" s="205"/>
      <c r="R468" s="196"/>
    </row>
    <row r="469" spans="1:18" ht="26.25" thickBot="1" x14ac:dyDescent="0.3">
      <c r="A469" s="188" t="s">
        <v>12</v>
      </c>
      <c r="B469" s="197"/>
      <c r="C469" s="198">
        <f>+C467/B467-1</f>
        <v>5.5569810937479369E-2</v>
      </c>
      <c r="D469" s="198">
        <f t="shared" ref="D469:F469" si="1016">+D467/C467-1</f>
        <v>3.4397434469998434E-2</v>
      </c>
      <c r="E469" s="198">
        <f t="shared" si="1016"/>
        <v>-6.2418734872704551E-2</v>
      </c>
      <c r="F469" s="199">
        <f t="shared" si="1016"/>
        <v>-0.12751151511179049</v>
      </c>
      <c r="G469" s="200"/>
      <c r="H469" s="201"/>
      <c r="I469" s="2"/>
      <c r="J469" s="188" t="s">
        <v>12</v>
      </c>
      <c r="K469" s="197"/>
      <c r="L469" s="198">
        <f>+L467/K467-1</f>
        <v>-8.2328079980121482E-2</v>
      </c>
      <c r="M469" s="198">
        <f t="shared" ref="M469:P469" si="1017">+M467/L467-1</f>
        <v>8.303590754128698E-2</v>
      </c>
      <c r="N469" s="198">
        <f t="shared" si="1017"/>
        <v>-3.4160296704168314E-2</v>
      </c>
      <c r="O469" s="199">
        <f t="shared" si="1017"/>
        <v>-9.2474637083288513E-2</v>
      </c>
      <c r="P469" s="214">
        <f t="shared" si="1017"/>
        <v>-5.7710362880460275E-2</v>
      </c>
      <c r="Q469" s="200"/>
      <c r="R469" s="201"/>
    </row>
    <row r="470" spans="1:18" ht="15.75" thickBo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</row>
    <row r="471" spans="1:18" ht="15.75" thickBot="1" x14ac:dyDescent="0.3">
      <c r="A471" s="279" t="s">
        <v>149</v>
      </c>
      <c r="B471" s="280"/>
      <c r="C471" s="280"/>
      <c r="D471" s="280"/>
      <c r="E471" s="280"/>
      <c r="F471" s="280"/>
      <c r="G471" s="280"/>
      <c r="H471" s="281"/>
      <c r="I471" s="2"/>
      <c r="J471" s="279" t="s">
        <v>150</v>
      </c>
      <c r="K471" s="280"/>
      <c r="L471" s="280"/>
      <c r="M471" s="280"/>
      <c r="N471" s="280"/>
      <c r="O471" s="280"/>
      <c r="P471" s="280"/>
      <c r="Q471" s="280"/>
      <c r="R471" s="281"/>
    </row>
    <row r="472" spans="1:18" ht="38.25" x14ac:dyDescent="0.25">
      <c r="A472" s="180"/>
      <c r="B472" s="181">
        <v>2016</v>
      </c>
      <c r="C472" s="181">
        <f>+B472+1</f>
        <v>2017</v>
      </c>
      <c r="D472" s="181">
        <f t="shared" ref="D472:G472" si="1018">+C472+1</f>
        <v>2018</v>
      </c>
      <c r="E472" s="181">
        <f t="shared" si="1018"/>
        <v>2019</v>
      </c>
      <c r="F472" s="182">
        <f t="shared" si="1018"/>
        <v>2020</v>
      </c>
      <c r="G472" s="183">
        <f t="shared" si="1018"/>
        <v>2021</v>
      </c>
      <c r="H472" s="184" t="s">
        <v>16</v>
      </c>
      <c r="I472" s="2"/>
      <c r="J472" s="180"/>
      <c r="K472" s="181">
        <v>2016</v>
      </c>
      <c r="L472" s="181">
        <f>+K472+1</f>
        <v>2017</v>
      </c>
      <c r="M472" s="181">
        <f t="shared" ref="M472:P472" si="1019">+L472+1</f>
        <v>2018</v>
      </c>
      <c r="N472" s="181">
        <f t="shared" si="1019"/>
        <v>2019</v>
      </c>
      <c r="O472" s="182">
        <f t="shared" si="1019"/>
        <v>2020</v>
      </c>
      <c r="P472" s="183">
        <f t="shared" si="1019"/>
        <v>2021</v>
      </c>
      <c r="Q472" s="202" t="s">
        <v>16</v>
      </c>
      <c r="R472" s="184" t="s">
        <v>21</v>
      </c>
    </row>
    <row r="473" spans="1:18" x14ac:dyDescent="0.25">
      <c r="A473" s="185" t="s">
        <v>10</v>
      </c>
      <c r="B473" s="6">
        <f t="shared" ref="B473:B485" si="1020">+B276/B79</f>
        <v>3.2118224008578018</v>
      </c>
      <c r="C473" s="6">
        <f t="shared" ref="C473:G473" si="1021">+C276/C79</f>
        <v>3.1407083137145109</v>
      </c>
      <c r="D473" s="6">
        <f t="shared" si="1021"/>
        <v>3.5576062922581824</v>
      </c>
      <c r="E473" s="6">
        <f t="shared" si="1021"/>
        <v>3.4814801305783014</v>
      </c>
      <c r="F473" s="176">
        <f t="shared" si="1021"/>
        <v>3.4559064803903978</v>
      </c>
      <c r="G473" s="179">
        <f t="shared" si="1021"/>
        <v>6.0774827405274312</v>
      </c>
      <c r="H473" s="177">
        <f>+G473/F473-1</f>
        <v>0.75857847282976421</v>
      </c>
      <c r="I473" s="2"/>
      <c r="J473" s="185" t="s">
        <v>10</v>
      </c>
      <c r="K473" s="6">
        <f t="shared" ref="K473:K485" si="1022">+K276/K79</f>
        <v>2.9688107183055195</v>
      </c>
      <c r="L473" s="6">
        <f t="shared" ref="L473:P473" si="1023">+L276/L79</f>
        <v>3.0860755425598625</v>
      </c>
      <c r="M473" s="6">
        <f t="shared" si="1023"/>
        <v>3.4443962171964189</v>
      </c>
      <c r="N473" s="6">
        <f t="shared" si="1023"/>
        <v>3.6826780676962239</v>
      </c>
      <c r="O473" s="176">
        <f t="shared" si="1023"/>
        <v>3.6110869664373739</v>
      </c>
      <c r="P473" s="179">
        <f t="shared" si="1023"/>
        <v>3.664987293324713</v>
      </c>
      <c r="Q473" s="203">
        <f>+P473/O473-1</f>
        <v>1.4926344169582828E-2</v>
      </c>
      <c r="R473" s="177">
        <f>+POWER(P473/K473,0.2)-1</f>
        <v>4.3032864849734676E-2</v>
      </c>
    </row>
    <row r="474" spans="1:18" x14ac:dyDescent="0.25">
      <c r="A474" s="185" t="s">
        <v>11</v>
      </c>
      <c r="B474" s="6">
        <f t="shared" si="1020"/>
        <v>2.5890582929550217</v>
      </c>
      <c r="C474" s="6">
        <f t="shared" ref="C474:G476" si="1024">+C277/C80</f>
        <v>2.7719247823233957</v>
      </c>
      <c r="D474" s="6">
        <f t="shared" si="1024"/>
        <v>3.3889436099482886</v>
      </c>
      <c r="E474" s="6">
        <f t="shared" si="1024"/>
        <v>3.6720389533861946</v>
      </c>
      <c r="F474" s="176">
        <f t="shared" si="1024"/>
        <v>3.6038347401458983</v>
      </c>
      <c r="G474" s="179">
        <f t="shared" si="1024"/>
        <v>1.9941663668119767</v>
      </c>
      <c r="H474" s="177">
        <f t="shared" ref="H474:H476" si="1025">+G474/F474-1</f>
        <v>-0.44665432501734403</v>
      </c>
      <c r="I474" s="2"/>
      <c r="J474" s="185" t="s">
        <v>11</v>
      </c>
      <c r="K474" s="6">
        <f t="shared" si="1022"/>
        <v>2.9450489779244209</v>
      </c>
      <c r="L474" s="6">
        <f t="shared" ref="L474:P476" si="1026">+L277/L80</f>
        <v>3.1020064662961087</v>
      </c>
      <c r="M474" s="6">
        <f t="shared" si="1026"/>
        <v>3.4847797742267943</v>
      </c>
      <c r="N474" s="6">
        <f t="shared" si="1026"/>
        <v>3.7083387048836407</v>
      </c>
      <c r="O474" s="176">
        <f t="shared" si="1026"/>
        <v>3.6063194785929662</v>
      </c>
      <c r="P474" s="179">
        <f t="shared" si="1026"/>
        <v>3.4292696286382283</v>
      </c>
      <c r="Q474" s="203">
        <f t="shared" ref="Q474:Q476" si="1027">+P474/O474-1</f>
        <v>-4.9094333157586822E-2</v>
      </c>
      <c r="R474" s="177">
        <f t="shared" ref="R474:R476" si="1028">+POWER(P474/K474,0.2)-1</f>
        <v>3.0912539697725672E-2</v>
      </c>
    </row>
    <row r="475" spans="1:18" x14ac:dyDescent="0.25">
      <c r="A475" s="185" t="s">
        <v>0</v>
      </c>
      <c r="B475" s="6">
        <f t="shared" si="1020"/>
        <v>2.8102180002798307</v>
      </c>
      <c r="C475" s="6">
        <f t="shared" si="1024"/>
        <v>2.9323427126146062</v>
      </c>
      <c r="D475" s="6">
        <f t="shared" si="1024"/>
        <v>3.5209664746199469</v>
      </c>
      <c r="E475" s="6">
        <f t="shared" si="1024"/>
        <v>3.3718002823173312</v>
      </c>
      <c r="F475" s="176">
        <f t="shared" si="1024"/>
        <v>3.352720544467473</v>
      </c>
      <c r="G475" s="179">
        <f t="shared" si="1024"/>
        <v>1.1714183168991412</v>
      </c>
      <c r="H475" s="177">
        <f t="shared" si="1025"/>
        <v>-0.65060663381796924</v>
      </c>
      <c r="I475" s="2"/>
      <c r="J475" s="185" t="s">
        <v>0</v>
      </c>
      <c r="K475" s="6">
        <f t="shared" si="1022"/>
        <v>2.9381786237710585</v>
      </c>
      <c r="L475" s="6">
        <f t="shared" si="1026"/>
        <v>3.1153140996630264</v>
      </c>
      <c r="M475" s="6">
        <f t="shared" si="1026"/>
        <v>3.5455978818201142</v>
      </c>
      <c r="N475" s="6">
        <f t="shared" si="1026"/>
        <v>3.6899284739390716</v>
      </c>
      <c r="O475" s="176">
        <f t="shared" si="1026"/>
        <v>3.6091578708445726</v>
      </c>
      <c r="P475" s="179">
        <f t="shared" si="1026"/>
        <v>2.9615494734175836</v>
      </c>
      <c r="Q475" s="203">
        <f t="shared" si="1027"/>
        <v>-0.17943476583789431</v>
      </c>
      <c r="R475" s="177">
        <f t="shared" si="1028"/>
        <v>1.5858017508350031E-3</v>
      </c>
    </row>
    <row r="476" spans="1:18" x14ac:dyDescent="0.25">
      <c r="A476" s="185" t="s">
        <v>1</v>
      </c>
      <c r="B476" s="6">
        <f t="shared" si="1020"/>
        <v>3.3755781428811105</v>
      </c>
      <c r="C476" s="6">
        <f t="shared" si="1024"/>
        <v>3.4345152427057437</v>
      </c>
      <c r="D476" s="6">
        <f t="shared" si="1024"/>
        <v>3.5358698521205167</v>
      </c>
      <c r="E476" s="6">
        <f t="shared" si="1024"/>
        <v>3.5410991486429695</v>
      </c>
      <c r="F476" s="176">
        <f t="shared" si="1024"/>
        <v>3.5475673700019232</v>
      </c>
      <c r="G476" s="179">
        <f t="shared" si="1024"/>
        <v>7.7517731250598123</v>
      </c>
      <c r="H476" s="177">
        <f t="shared" si="1025"/>
        <v>1.1850953953992449</v>
      </c>
      <c r="I476" s="2"/>
      <c r="J476" s="185" t="s">
        <v>1</v>
      </c>
      <c r="K476" s="6">
        <f t="shared" si="1022"/>
        <v>2.983656167630186</v>
      </c>
      <c r="L476" s="6">
        <f t="shared" si="1026"/>
        <v>3.1087734190905612</v>
      </c>
      <c r="M476" s="6">
        <f t="shared" si="1026"/>
        <v>3.5549213919613361</v>
      </c>
      <c r="N476" s="6">
        <f t="shared" si="1026"/>
        <v>3.6962595203502211</v>
      </c>
      <c r="O476" s="176">
        <f t="shared" si="1026"/>
        <v>3.6086400894842914</v>
      </c>
      <c r="P476" s="179">
        <f t="shared" si="1026"/>
        <v>3.0622179006652632</v>
      </c>
      <c r="Q476" s="203">
        <f t="shared" si="1027"/>
        <v>-0.15142052830686059</v>
      </c>
      <c r="R476" s="177">
        <f t="shared" si="1028"/>
        <v>5.2115344839800404E-3</v>
      </c>
    </row>
    <row r="477" spans="1:18" x14ac:dyDescent="0.25">
      <c r="A477" s="185" t="s">
        <v>2</v>
      </c>
      <c r="B477" s="6">
        <f t="shared" si="1020"/>
        <v>3.1366512372720972</v>
      </c>
      <c r="C477" s="6">
        <f t="shared" ref="C477:F485" si="1029">+C280/C83</f>
        <v>2.9981825688675201</v>
      </c>
      <c r="D477" s="6">
        <f t="shared" si="1029"/>
        <v>3.816829252475844</v>
      </c>
      <c r="E477" s="6">
        <f t="shared" si="1029"/>
        <v>3.2252852018227065</v>
      </c>
      <c r="F477" s="176">
        <f t="shared" si="1029"/>
        <v>3.3170084737890533</v>
      </c>
      <c r="G477" s="179">
        <f t="shared" ref="G477:G478" si="1030">+G280/G83</f>
        <v>5.0928170943456097</v>
      </c>
      <c r="H477" s="177">
        <f t="shared" ref="H477:H478" si="1031">+G477/F477-1</f>
        <v>0.5353645113025689</v>
      </c>
      <c r="I477" s="2"/>
      <c r="J477" s="185" t="s">
        <v>2</v>
      </c>
      <c r="K477" s="6">
        <f t="shared" si="1022"/>
        <v>2.9801578591402516</v>
      </c>
      <c r="L477" s="6">
        <f t="shared" ref="L477:O485" si="1032">+L280/L83</f>
        <v>3.1010867156240707</v>
      </c>
      <c r="M477" s="6">
        <f t="shared" si="1032"/>
        <v>3.6008313942822454</v>
      </c>
      <c r="N477" s="6">
        <f t="shared" si="1032"/>
        <v>3.6608778526365517</v>
      </c>
      <c r="O477" s="176">
        <f t="shared" si="1032"/>
        <v>3.6021059593924418</v>
      </c>
      <c r="P477" s="179">
        <f t="shared" ref="P477:P478" si="1033">+P280/P83</f>
        <v>3.1352605012534576</v>
      </c>
      <c r="Q477" s="203">
        <f t="shared" ref="Q477:Q478" si="1034">+P477/O477-1</f>
        <v>-0.12960347735515421</v>
      </c>
      <c r="R477" s="177">
        <f t="shared" ref="R477:R478" si="1035">+POWER(P477/K477,0.2)-1</f>
        <v>1.0198856028388992E-2</v>
      </c>
    </row>
    <row r="478" spans="1:18" x14ac:dyDescent="0.25">
      <c r="A478" s="185" t="s">
        <v>3</v>
      </c>
      <c r="B478" s="6">
        <f t="shared" si="1020"/>
        <v>2.6527216543855476</v>
      </c>
      <c r="C478" s="6">
        <f t="shared" si="1029"/>
        <v>3.2001536489018774</v>
      </c>
      <c r="D478" s="6">
        <f t="shared" si="1029"/>
        <v>3.683642757437362</v>
      </c>
      <c r="E478" s="6">
        <f t="shared" si="1029"/>
        <v>3.8496736682321093</v>
      </c>
      <c r="F478" s="176">
        <f t="shared" si="1029"/>
        <v>3.1348392828454399</v>
      </c>
      <c r="G478" s="179">
        <f t="shared" si="1030"/>
        <v>1.8308842333483457</v>
      </c>
      <c r="H478" s="177">
        <f t="shared" si="1031"/>
        <v>-0.41595594920372325</v>
      </c>
      <c r="I478" s="2"/>
      <c r="J478" s="185" t="s">
        <v>3</v>
      </c>
      <c r="K478" s="6">
        <f t="shared" si="1022"/>
        <v>2.9809586027042592</v>
      </c>
      <c r="L478" s="6">
        <f t="shared" si="1032"/>
        <v>3.1360114844840776</v>
      </c>
      <c r="M478" s="6">
        <f t="shared" si="1032"/>
        <v>3.6446403114586219</v>
      </c>
      <c r="N478" s="6">
        <f t="shared" si="1032"/>
        <v>3.6692226367536773</v>
      </c>
      <c r="O478" s="176">
        <f t="shared" si="1032"/>
        <v>3.5463673291039233</v>
      </c>
      <c r="P478" s="179">
        <f t="shared" si="1033"/>
        <v>3.0743046730848977</v>
      </c>
      <c r="Q478" s="203">
        <f t="shared" si="1034"/>
        <v>-0.13311160751593765</v>
      </c>
      <c r="R478" s="177">
        <f t="shared" si="1035"/>
        <v>6.1858187553471833E-3</v>
      </c>
    </row>
    <row r="479" spans="1:18" x14ac:dyDescent="0.25">
      <c r="A479" s="185" t="s">
        <v>4</v>
      </c>
      <c r="B479" s="6">
        <f t="shared" si="1020"/>
        <v>2.705212364538101</v>
      </c>
      <c r="C479" s="6">
        <f t="shared" si="1029"/>
        <v>3.6539991520054125</v>
      </c>
      <c r="D479" s="6">
        <f t="shared" si="1029"/>
        <v>3.6892247210224856</v>
      </c>
      <c r="E479" s="6">
        <f t="shared" si="1029"/>
        <v>3.4263755193987753</v>
      </c>
      <c r="F479" s="176">
        <f t="shared" si="1029"/>
        <v>3.5155186693153713</v>
      </c>
      <c r="G479" s="179"/>
      <c r="H479" s="178"/>
      <c r="I479" s="2"/>
      <c r="J479" s="185" t="s">
        <v>4</v>
      </c>
      <c r="K479" s="6">
        <f t="shared" si="1022"/>
        <v>2.9742422858445168</v>
      </c>
      <c r="L479" s="6">
        <f t="shared" si="1032"/>
        <v>3.2088666547760409</v>
      </c>
      <c r="M479" s="6">
        <f t="shared" si="1032"/>
        <v>3.6473030110506843</v>
      </c>
      <c r="N479" s="6">
        <f t="shared" si="1032"/>
        <v>3.6498485256855</v>
      </c>
      <c r="O479" s="176">
        <f t="shared" si="1032"/>
        <v>3.5517016742993985</v>
      </c>
      <c r="P479" s="179"/>
      <c r="Q479" s="204"/>
      <c r="R479" s="178"/>
    </row>
    <row r="480" spans="1:18" x14ac:dyDescent="0.25">
      <c r="A480" s="185" t="s">
        <v>5</v>
      </c>
      <c r="B480" s="6">
        <f t="shared" si="1020"/>
        <v>3.0132960221365872</v>
      </c>
      <c r="C480" s="6">
        <f t="shared" si="1029"/>
        <v>3.737381328123043</v>
      </c>
      <c r="D480" s="6">
        <f t="shared" si="1029"/>
        <v>4.1437906463646845</v>
      </c>
      <c r="E480" s="6">
        <f t="shared" si="1029"/>
        <v>3.8477058149697179</v>
      </c>
      <c r="F480" s="176">
        <f t="shared" si="1029"/>
        <v>3.6353797376143868</v>
      </c>
      <c r="G480" s="179"/>
      <c r="H480" s="178"/>
      <c r="I480" s="2"/>
      <c r="J480" s="185" t="s">
        <v>5</v>
      </c>
      <c r="K480" s="6">
        <f t="shared" si="1022"/>
        <v>3.0216762154506176</v>
      </c>
      <c r="L480" s="6">
        <f t="shared" si="1032"/>
        <v>3.2563982464936694</v>
      </c>
      <c r="M480" s="6">
        <f t="shared" si="1032"/>
        <v>3.6698220272482125</v>
      </c>
      <c r="N480" s="6">
        <f t="shared" si="1032"/>
        <v>3.6335771553964853</v>
      </c>
      <c r="O480" s="176">
        <f t="shared" si="1032"/>
        <v>3.5433008341694849</v>
      </c>
      <c r="P480" s="179"/>
      <c r="Q480" s="204"/>
      <c r="R480" s="178"/>
    </row>
    <row r="481" spans="1:18" x14ac:dyDescent="0.25">
      <c r="A481" s="185" t="s">
        <v>6</v>
      </c>
      <c r="B481" s="6">
        <f t="shared" si="1020"/>
        <v>3.288955968345312</v>
      </c>
      <c r="C481" s="6">
        <f t="shared" si="1029"/>
        <v>3.3776885749412431</v>
      </c>
      <c r="D481" s="6">
        <f t="shared" si="1029"/>
        <v>3.6566670694929688</v>
      </c>
      <c r="E481" s="6">
        <f t="shared" si="1029"/>
        <v>3.5534876385000596</v>
      </c>
      <c r="F481" s="176">
        <f t="shared" si="1029"/>
        <v>3.706391257295492</v>
      </c>
      <c r="G481" s="179"/>
      <c r="H481" s="178"/>
      <c r="I481" s="2"/>
      <c r="J481" s="185" t="s">
        <v>6</v>
      </c>
      <c r="K481" s="6">
        <f t="shared" si="1022"/>
        <v>3.053127195719584</v>
      </c>
      <c r="L481" s="6">
        <f t="shared" si="1032"/>
        <v>3.2639088556452562</v>
      </c>
      <c r="M481" s="6">
        <f t="shared" si="1032"/>
        <v>3.7051320600142064</v>
      </c>
      <c r="N481" s="6">
        <f t="shared" si="1032"/>
        <v>3.6241649319969191</v>
      </c>
      <c r="O481" s="176">
        <f t="shared" si="1032"/>
        <v>3.5605391660457721</v>
      </c>
      <c r="P481" s="179"/>
      <c r="Q481" s="204"/>
      <c r="R481" s="178"/>
    </row>
    <row r="482" spans="1:18" x14ac:dyDescent="0.25">
      <c r="A482" s="185" t="s">
        <v>7</v>
      </c>
      <c r="B482" s="6">
        <f t="shared" si="1020"/>
        <v>3.4731921999484987</v>
      </c>
      <c r="C482" s="6">
        <f t="shared" si="1029"/>
        <v>4.1853293909852942</v>
      </c>
      <c r="D482" s="6">
        <f t="shared" si="1029"/>
        <v>3.903508058172902</v>
      </c>
      <c r="E482" s="6">
        <f t="shared" si="1029"/>
        <v>3.8051139409079853</v>
      </c>
      <c r="F482" s="176">
        <f t="shared" si="1029"/>
        <v>3.9564636559664303</v>
      </c>
      <c r="G482" s="179"/>
      <c r="H482" s="178"/>
      <c r="I482" s="2"/>
      <c r="J482" s="185" t="s">
        <v>7</v>
      </c>
      <c r="K482" s="6">
        <f t="shared" si="1022"/>
        <v>3.0258905337917574</v>
      </c>
      <c r="L482" s="6">
        <f t="shared" si="1032"/>
        <v>3.3370602944252377</v>
      </c>
      <c r="M482" s="6">
        <f t="shared" si="1032"/>
        <v>3.6624208440183295</v>
      </c>
      <c r="N482" s="6">
        <f t="shared" si="1032"/>
        <v>3.609542493821333</v>
      </c>
      <c r="O482" s="176">
        <f t="shared" si="1032"/>
        <v>3.5696991693405202</v>
      </c>
      <c r="P482" s="179"/>
      <c r="Q482" s="204"/>
      <c r="R482" s="178"/>
    </row>
    <row r="483" spans="1:18" x14ac:dyDescent="0.25">
      <c r="A483" s="185" t="s">
        <v>8</v>
      </c>
      <c r="B483" s="6">
        <f t="shared" si="1020"/>
        <v>3.1891054836946617</v>
      </c>
      <c r="C483" s="6">
        <f t="shared" si="1029"/>
        <v>3.7422312824041537</v>
      </c>
      <c r="D483" s="6">
        <f t="shared" si="1029"/>
        <v>3.7893075518144999</v>
      </c>
      <c r="E483" s="6">
        <f t="shared" si="1029"/>
        <v>4.1855260637708041</v>
      </c>
      <c r="F483" s="176">
        <f t="shared" si="1029"/>
        <v>3.9379205187976312</v>
      </c>
      <c r="G483" s="179"/>
      <c r="H483" s="178"/>
      <c r="I483" s="2"/>
      <c r="J483" s="185" t="s">
        <v>8</v>
      </c>
      <c r="K483" s="6">
        <f t="shared" si="1022"/>
        <v>3.0794140342101803</v>
      </c>
      <c r="L483" s="6">
        <f t="shared" si="1032"/>
        <v>3.3811063917564224</v>
      </c>
      <c r="M483" s="6">
        <f t="shared" si="1032"/>
        <v>3.6702694049983742</v>
      </c>
      <c r="N483" s="6">
        <f t="shared" si="1032"/>
        <v>3.6301972206187934</v>
      </c>
      <c r="O483" s="176">
        <f t="shared" si="1032"/>
        <v>3.5640332541275281</v>
      </c>
      <c r="P483" s="179"/>
      <c r="Q483" s="204"/>
      <c r="R483" s="178"/>
    </row>
    <row r="484" spans="1:18" x14ac:dyDescent="0.25">
      <c r="A484" s="185" t="s">
        <v>9</v>
      </c>
      <c r="B484" s="6">
        <f t="shared" si="1020"/>
        <v>3.1306921675774135</v>
      </c>
      <c r="C484" s="6">
        <f t="shared" si="1029"/>
        <v>3.4267110236605176</v>
      </c>
      <c r="D484" s="6">
        <f t="shared" si="1029"/>
        <v>3.6398457503602271</v>
      </c>
      <c r="E484" s="6">
        <f t="shared" si="1029"/>
        <v>3.5139882189720324</v>
      </c>
      <c r="F484" s="176">
        <f t="shared" si="1029"/>
        <v>3.7446742410793536</v>
      </c>
      <c r="G484" s="179"/>
      <c r="H484" s="178"/>
      <c r="I484" s="2"/>
      <c r="J484" s="185" t="s">
        <v>9</v>
      </c>
      <c r="K484" s="6">
        <f t="shared" si="1022"/>
        <v>3.0891554587724688</v>
      </c>
      <c r="L484" s="6">
        <f t="shared" si="1032"/>
        <v>3.4032676138815443</v>
      </c>
      <c r="M484" s="6">
        <f t="shared" si="1032"/>
        <v>3.6812855141549217</v>
      </c>
      <c r="N484" s="6">
        <f t="shared" si="1032"/>
        <v>3.6146999633849894</v>
      </c>
      <c r="O484" s="176">
        <f t="shared" si="1032"/>
        <v>3.5806504172321474</v>
      </c>
      <c r="P484" s="179"/>
      <c r="Q484" s="204"/>
      <c r="R484" s="178"/>
    </row>
    <row r="485" spans="1:18" ht="25.5" x14ac:dyDescent="0.25">
      <c r="A485" s="186" t="s">
        <v>13</v>
      </c>
      <c r="B485" s="189">
        <f t="shared" si="1020"/>
        <v>3.0891554587724692</v>
      </c>
      <c r="C485" s="189">
        <f t="shared" si="1029"/>
        <v>3.4032676138815443</v>
      </c>
      <c r="D485" s="189">
        <f t="shared" si="1029"/>
        <v>3.6812855141549217</v>
      </c>
      <c r="E485" s="189">
        <f t="shared" si="1029"/>
        <v>3.6146999633849894</v>
      </c>
      <c r="F485" s="190">
        <f t="shared" si="1029"/>
        <v>3.5806504172321474</v>
      </c>
      <c r="G485" s="191"/>
      <c r="H485" s="192"/>
      <c r="I485" s="3"/>
      <c r="J485" s="186" t="s">
        <v>14</v>
      </c>
      <c r="K485" s="189">
        <f t="shared" si="1022"/>
        <v>3.0028132548749733</v>
      </c>
      <c r="L485" s="189">
        <f t="shared" si="1032"/>
        <v>3.1996344635180725</v>
      </c>
      <c r="M485" s="189">
        <f t="shared" si="1032"/>
        <v>3.6046917636911524</v>
      </c>
      <c r="N485" s="189">
        <f t="shared" si="1032"/>
        <v>3.656207613425583</v>
      </c>
      <c r="O485" s="190">
        <f t="shared" si="1032"/>
        <v>3.57773627536438</v>
      </c>
      <c r="P485" s="191">
        <f>+P288/P91</f>
        <v>3.2015769612176879</v>
      </c>
      <c r="Q485" s="206">
        <f t="shared" ref="Q485" si="1036">+P485/O485-1</f>
        <v>-0.10513891611767323</v>
      </c>
      <c r="R485" s="215">
        <f t="shared" ref="R485" si="1037">+POWER(P485/K485,0.2)-1</f>
        <v>1.2901290307426594E-2</v>
      </c>
    </row>
    <row r="486" spans="1:18" ht="25.5" x14ac:dyDescent="0.25">
      <c r="A486" s="187" t="s">
        <v>15</v>
      </c>
      <c r="B486" s="193">
        <f>+B485/B$593</f>
        <v>0.98048825187002786</v>
      </c>
      <c r="C486" s="193">
        <f t="shared" ref="C486" si="1038">+C485/C$593</f>
        <v>0.94776156112059617</v>
      </c>
      <c r="D486" s="193">
        <f t="shared" ref="D486" si="1039">+D485/D$593</f>
        <v>1.2251821841129942</v>
      </c>
      <c r="E486" s="193">
        <f t="shared" ref="E486" si="1040">+E485/E$593</f>
        <v>1.3842333669006712</v>
      </c>
      <c r="F486" s="194">
        <f t="shared" ref="F486" si="1041">+F485/F$593</f>
        <v>1.7938590645442443</v>
      </c>
      <c r="G486" s="195"/>
      <c r="H486" s="196"/>
      <c r="I486" s="3"/>
      <c r="J486" s="187" t="s">
        <v>15</v>
      </c>
      <c r="K486" s="193">
        <f>+K485/K$593</f>
        <v>1.0554142476906245</v>
      </c>
      <c r="L486" s="193">
        <f t="shared" ref="L486" si="1042">+L485/L$593</f>
        <v>0.94957808794154075</v>
      </c>
      <c r="M486" s="193">
        <f t="shared" ref="M486" si="1043">+M485/M$593</f>
        <v>1.0485886041096735</v>
      </c>
      <c r="N486" s="193">
        <f t="shared" ref="N486" si="1044">+N485/N$593</f>
        <v>1.325856240362755</v>
      </c>
      <c r="O486" s="194">
        <f t="shared" ref="O486" si="1045">+O485/O$593</f>
        <v>1.6952354075654066</v>
      </c>
      <c r="P486" s="195">
        <f t="shared" ref="P486" si="1046">+P485/P$593</f>
        <v>1.4054000956967441</v>
      </c>
      <c r="Q486" s="205"/>
      <c r="R486" s="196"/>
    </row>
    <row r="487" spans="1:18" ht="26.25" thickBot="1" x14ac:dyDescent="0.3">
      <c r="A487" s="188" t="s">
        <v>12</v>
      </c>
      <c r="B487" s="197"/>
      <c r="C487" s="198">
        <f>+C485/B485-1</f>
        <v>0.10168221033262381</v>
      </c>
      <c r="D487" s="198">
        <f t="shared" ref="D487:F487" si="1047">+D485/C485-1</f>
        <v>8.1691460036634744E-2</v>
      </c>
      <c r="E487" s="198">
        <f t="shared" si="1047"/>
        <v>-1.8087581230497807E-2</v>
      </c>
      <c r="F487" s="199">
        <f t="shared" si="1047"/>
        <v>-9.4197434082347042E-3</v>
      </c>
      <c r="G487" s="200"/>
      <c r="H487" s="201"/>
      <c r="I487" s="2"/>
      <c r="J487" s="188" t="s">
        <v>12</v>
      </c>
      <c r="K487" s="197"/>
      <c r="L487" s="198">
        <f>+L485/K485-1</f>
        <v>6.5545604050989859E-2</v>
      </c>
      <c r="M487" s="198">
        <f t="shared" ref="M487:P487" si="1048">+M485/L485-1</f>
        <v>0.12659486725483959</v>
      </c>
      <c r="N487" s="198">
        <f t="shared" si="1048"/>
        <v>1.4291332827214953E-2</v>
      </c>
      <c r="O487" s="199">
        <f t="shared" si="1048"/>
        <v>-2.146249512009557E-2</v>
      </c>
      <c r="P487" s="214">
        <f t="shared" si="1048"/>
        <v>-0.10513891611767323</v>
      </c>
      <c r="Q487" s="200"/>
      <c r="R487" s="201"/>
    </row>
    <row r="488" spans="1:18" ht="15.75" thickBo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</row>
    <row r="489" spans="1:18" ht="15.75" thickBot="1" x14ac:dyDescent="0.3">
      <c r="A489" s="279" t="s">
        <v>151</v>
      </c>
      <c r="B489" s="280"/>
      <c r="C489" s="280"/>
      <c r="D489" s="280"/>
      <c r="E489" s="280"/>
      <c r="F489" s="280"/>
      <c r="G489" s="280"/>
      <c r="H489" s="281"/>
      <c r="I489" s="2"/>
      <c r="J489" s="279" t="s">
        <v>152</v>
      </c>
      <c r="K489" s="280"/>
      <c r="L489" s="280"/>
      <c r="M489" s="280"/>
      <c r="N489" s="280"/>
      <c r="O489" s="280"/>
      <c r="P489" s="280"/>
      <c r="Q489" s="280"/>
      <c r="R489" s="281"/>
    </row>
    <row r="490" spans="1:18" ht="38.25" x14ac:dyDescent="0.25">
      <c r="A490" s="180"/>
      <c r="B490" s="181">
        <v>2016</v>
      </c>
      <c r="C490" s="181">
        <f>+B490+1</f>
        <v>2017</v>
      </c>
      <c r="D490" s="181">
        <f t="shared" ref="D490:G490" si="1049">+C490+1</f>
        <v>2018</v>
      </c>
      <c r="E490" s="181">
        <f t="shared" si="1049"/>
        <v>2019</v>
      </c>
      <c r="F490" s="182">
        <f t="shared" si="1049"/>
        <v>2020</v>
      </c>
      <c r="G490" s="183">
        <f t="shared" si="1049"/>
        <v>2021</v>
      </c>
      <c r="H490" s="184" t="s">
        <v>16</v>
      </c>
      <c r="I490" s="2"/>
      <c r="J490" s="180"/>
      <c r="K490" s="181">
        <v>2016</v>
      </c>
      <c r="L490" s="181">
        <f>+K490+1</f>
        <v>2017</v>
      </c>
      <c r="M490" s="181">
        <f t="shared" ref="M490:P490" si="1050">+L490+1</f>
        <v>2018</v>
      </c>
      <c r="N490" s="181">
        <f t="shared" si="1050"/>
        <v>2019</v>
      </c>
      <c r="O490" s="182">
        <f t="shared" si="1050"/>
        <v>2020</v>
      </c>
      <c r="P490" s="183">
        <f t="shared" si="1050"/>
        <v>2021</v>
      </c>
      <c r="Q490" s="202" t="s">
        <v>16</v>
      </c>
      <c r="R490" s="184" t="s">
        <v>21</v>
      </c>
    </row>
    <row r="491" spans="1:18" x14ac:dyDescent="0.25">
      <c r="A491" s="185" t="s">
        <v>10</v>
      </c>
      <c r="B491" s="6">
        <f t="shared" ref="B491:B503" si="1051">+B294/B115</f>
        <v>2.8271690720005469</v>
      </c>
      <c r="C491" s="6">
        <f t="shared" ref="C491:G491" si="1052">+C294/C115</f>
        <v>5.1142960086472637</v>
      </c>
      <c r="D491" s="6">
        <f t="shared" si="1052"/>
        <v>9.5804085207849248</v>
      </c>
      <c r="E491" s="6">
        <f t="shared" si="1052"/>
        <v>11.425863930466123</v>
      </c>
      <c r="F491" s="176">
        <f t="shared" si="1052"/>
        <v>2.1885051949611638</v>
      </c>
      <c r="G491" s="179">
        <f t="shared" si="1052"/>
        <v>2.2338014989863035</v>
      </c>
      <c r="H491" s="177">
        <f>+G491/F491-1</f>
        <v>2.0697371031803025E-2</v>
      </c>
      <c r="I491" s="2"/>
      <c r="J491" s="185" t="s">
        <v>10</v>
      </c>
      <c r="K491" s="6">
        <f t="shared" ref="K491:K503" si="1053">+K294/K115</f>
        <v>3.3206062876178044</v>
      </c>
      <c r="L491" s="6">
        <f t="shared" ref="L491:P491" si="1054">+L294/L115</f>
        <v>3.1749606414146148</v>
      </c>
      <c r="M491" s="6">
        <f t="shared" si="1054"/>
        <v>4.3740641853748841</v>
      </c>
      <c r="N491" s="6">
        <f t="shared" si="1054"/>
        <v>4.2910416053569129</v>
      </c>
      <c r="O491" s="176">
        <f t="shared" si="1054"/>
        <v>2.3917154589393137</v>
      </c>
      <c r="P491" s="179">
        <f t="shared" si="1054"/>
        <v>2.3417940131850545</v>
      </c>
      <c r="Q491" s="203">
        <f>+P491/O491-1</f>
        <v>-2.0872652542204384E-2</v>
      </c>
      <c r="R491" s="177">
        <f>+POWER(P491/K491,0.2)-1</f>
        <v>-6.7462594391968778E-2</v>
      </c>
    </row>
    <row r="492" spans="1:18" x14ac:dyDescent="0.25">
      <c r="A492" s="185" t="s">
        <v>11</v>
      </c>
      <c r="B492" s="6">
        <f t="shared" si="1051"/>
        <v>1.8393154808303454</v>
      </c>
      <c r="C492" s="6">
        <f t="shared" ref="C492:G496" si="1055">+C295/C116</f>
        <v>6.056537003622732</v>
      </c>
      <c r="D492" s="6">
        <f t="shared" si="1055"/>
        <v>8.4981853498952109</v>
      </c>
      <c r="E492" s="6">
        <f t="shared" si="1055"/>
        <v>3.8412844000736901</v>
      </c>
      <c r="F492" s="176">
        <f t="shared" si="1055"/>
        <v>2.6383671733976661</v>
      </c>
      <c r="G492" s="179">
        <f t="shared" si="1055"/>
        <v>3.8652024884378857</v>
      </c>
      <c r="H492" s="177">
        <f t="shared" ref="H492:H494" si="1056">+G492/F492-1</f>
        <v>0.46499794547561479</v>
      </c>
      <c r="I492" s="2"/>
      <c r="J492" s="185" t="s">
        <v>11</v>
      </c>
      <c r="K492" s="6">
        <f t="shared" si="1053"/>
        <v>3.1431629124047293</v>
      </c>
      <c r="L492" s="6">
        <f t="shared" ref="L492:P494" si="1057">+L295/L116</f>
        <v>3.3703358565620563</v>
      </c>
      <c r="M492" s="6">
        <f t="shared" si="1057"/>
        <v>4.4523335845838012</v>
      </c>
      <c r="N492" s="6">
        <f t="shared" si="1057"/>
        <v>4.1551197840378418</v>
      </c>
      <c r="O492" s="176">
        <f t="shared" si="1057"/>
        <v>2.3703602146277714</v>
      </c>
      <c r="P492" s="179">
        <f t="shared" si="1057"/>
        <v>2.4398033638121714</v>
      </c>
      <c r="Q492" s="203">
        <f t="shared" ref="Q492:Q494" si="1058">+P492/O492-1</f>
        <v>2.9296454081475964E-2</v>
      </c>
      <c r="R492" s="177">
        <f t="shared" ref="R492:R494" si="1059">+POWER(P492/K492,0.2)-1</f>
        <v>-4.9400488306736157E-2</v>
      </c>
    </row>
    <row r="493" spans="1:18" x14ac:dyDescent="0.25">
      <c r="A493" s="185" t="s">
        <v>0</v>
      </c>
      <c r="B493" s="6">
        <f t="shared" si="1051"/>
        <v>3.137396756496051</v>
      </c>
      <c r="C493" s="6">
        <f t="shared" si="1055"/>
        <v>8.756909841747591</v>
      </c>
      <c r="D493" s="6">
        <f t="shared" si="1055"/>
        <v>8.7459373085008174</v>
      </c>
      <c r="E493" s="6">
        <f t="shared" si="1055"/>
        <v>4.9307832853201123</v>
      </c>
      <c r="F493" s="176">
        <f t="shared" si="1055"/>
        <v>0.66207214846532958</v>
      </c>
      <c r="G493" s="179">
        <f t="shared" si="1055"/>
        <v>2.2810967449895925</v>
      </c>
      <c r="H493" s="177">
        <f t="shared" si="1056"/>
        <v>2.4453899779308501</v>
      </c>
      <c r="I493" s="2"/>
      <c r="J493" s="185" t="s">
        <v>0</v>
      </c>
      <c r="K493" s="6">
        <f t="shared" si="1053"/>
        <v>3.3169674910323912</v>
      </c>
      <c r="L493" s="6">
        <f t="shared" si="1057"/>
        <v>3.5269093609981259</v>
      </c>
      <c r="M493" s="6">
        <f t="shared" si="1057"/>
        <v>4.5246478137140462</v>
      </c>
      <c r="N493" s="6">
        <f t="shared" si="1057"/>
        <v>3.9885315529848153</v>
      </c>
      <c r="O493" s="176">
        <f t="shared" si="1057"/>
        <v>2.152240236167795</v>
      </c>
      <c r="P493" s="179">
        <f t="shared" si="1057"/>
        <v>2.6327009535958297</v>
      </c>
      <c r="Q493" s="203">
        <f t="shared" si="1058"/>
        <v>0.22323749428805706</v>
      </c>
      <c r="R493" s="177">
        <f t="shared" si="1059"/>
        <v>-4.5156792193996598E-2</v>
      </c>
    </row>
    <row r="494" spans="1:18" x14ac:dyDescent="0.25">
      <c r="A494" s="185" t="s">
        <v>1</v>
      </c>
      <c r="B494" s="6">
        <f t="shared" si="1051"/>
        <v>7.0280415512980134</v>
      </c>
      <c r="C494" s="6">
        <f t="shared" si="1055"/>
        <v>10.366415131491317</v>
      </c>
      <c r="D494" s="6">
        <f t="shared" si="1055"/>
        <v>4.2680118668937235</v>
      </c>
      <c r="E494" s="6">
        <f t="shared" si="1055"/>
        <v>1.3082938898843519</v>
      </c>
      <c r="F494" s="176">
        <f t="shared" si="1055"/>
        <v>14.338597384955003</v>
      </c>
      <c r="G494" s="179">
        <f t="shared" si="1055"/>
        <v>2.2030828772801909</v>
      </c>
      <c r="H494" s="177">
        <f t="shared" si="1056"/>
        <v>-0.84635297176334623</v>
      </c>
      <c r="I494" s="2"/>
      <c r="J494" s="185" t="s">
        <v>1</v>
      </c>
      <c r="K494" s="6">
        <f t="shared" si="1053"/>
        <v>3.4700383438234672</v>
      </c>
      <c r="L494" s="6">
        <f t="shared" si="1057"/>
        <v>3.5646781081759835</v>
      </c>
      <c r="M494" s="6">
        <f t="shared" si="1057"/>
        <v>4.3224450262134733</v>
      </c>
      <c r="N494" s="6">
        <f t="shared" si="1057"/>
        <v>3.5168283204458417</v>
      </c>
      <c r="O494" s="176">
        <f t="shared" si="1057"/>
        <v>2.3976631516584899</v>
      </c>
      <c r="P494" s="179">
        <f t="shared" si="1057"/>
        <v>2.4291528212839344</v>
      </c>
      <c r="Q494" s="203">
        <f t="shared" si="1058"/>
        <v>1.3133483576983185E-2</v>
      </c>
      <c r="R494" s="177">
        <f t="shared" si="1059"/>
        <v>-6.8840426354135675E-2</v>
      </c>
    </row>
    <row r="495" spans="1:18" x14ac:dyDescent="0.25">
      <c r="A495" s="185" t="s">
        <v>2</v>
      </c>
      <c r="B495" s="6">
        <f t="shared" si="1051"/>
        <v>3.1098866014733528</v>
      </c>
      <c r="C495" s="6">
        <f t="shared" si="1055"/>
        <v>5.3191122711805212</v>
      </c>
      <c r="D495" s="6">
        <f t="shared" si="1055"/>
        <v>7.607733386640775</v>
      </c>
      <c r="E495" s="6">
        <f t="shared" si="1055"/>
        <v>5.3650881498365166</v>
      </c>
      <c r="F495" s="176">
        <f t="shared" si="1055"/>
        <v>4.0312022962044454</v>
      </c>
      <c r="G495" s="179">
        <f t="shared" si="1055"/>
        <v>0.97216490117852061</v>
      </c>
      <c r="H495" s="177">
        <f t="shared" ref="H495" si="1060">+G495/F495-1</f>
        <v>-0.75883996144429244</v>
      </c>
      <c r="I495" s="2"/>
      <c r="J495" s="185" t="s">
        <v>2</v>
      </c>
      <c r="K495" s="6">
        <f t="shared" si="1053"/>
        <v>3.2917525979616764</v>
      </c>
      <c r="L495" s="6">
        <f t="shared" ref="L495:O503" si="1061">+L298/L119</f>
        <v>3.7495952879941457</v>
      </c>
      <c r="M495" s="6">
        <f t="shared" si="1061"/>
        <v>4.3496303996281798</v>
      </c>
      <c r="N495" s="6">
        <f t="shared" si="1061"/>
        <v>3.5606443863574673</v>
      </c>
      <c r="O495" s="176">
        <f t="shared" si="1061"/>
        <v>2.3090806402289581</v>
      </c>
      <c r="P495" s="179">
        <f t="shared" ref="P495:P496" si="1062">+P298/P119</f>
        <v>2.1158784110212134</v>
      </c>
      <c r="Q495" s="203">
        <f t="shared" ref="Q495:Q496" si="1063">+P495/O495-1</f>
        <v>-8.3670628838925065E-2</v>
      </c>
      <c r="R495" s="177">
        <f t="shared" ref="R495:R496" si="1064">+POWER(P495/K495,0.2)-1</f>
        <v>-8.4596214454402352E-2</v>
      </c>
    </row>
    <row r="496" spans="1:18" x14ac:dyDescent="0.25">
      <c r="A496" s="185" t="s">
        <v>3</v>
      </c>
      <c r="B496" s="6">
        <f t="shared" si="1051"/>
        <v>7.6050367784565509</v>
      </c>
      <c r="C496" s="6">
        <f t="shared" si="1055"/>
        <v>6.6929783753770424</v>
      </c>
      <c r="D496" s="6">
        <f t="shared" si="1055"/>
        <v>4.6688973620729906</v>
      </c>
      <c r="E496" s="6">
        <f t="shared" si="1055"/>
        <v>3.3673905187424027</v>
      </c>
      <c r="F496" s="176">
        <f t="shared" si="1055"/>
        <v>4.6931654922350683</v>
      </c>
      <c r="G496" s="179">
        <f t="shared" si="1055"/>
        <v>3.2021734208738963</v>
      </c>
      <c r="H496" s="177">
        <f t="shared" ref="H496" si="1065">+G496/F496-1</f>
        <v>-0.31769433100708822</v>
      </c>
      <c r="I496" s="2"/>
      <c r="J496" s="185" t="s">
        <v>3</v>
      </c>
      <c r="K496" s="6">
        <f t="shared" si="1053"/>
        <v>3.4980170723853319</v>
      </c>
      <c r="L496" s="6">
        <f t="shared" si="1061"/>
        <v>3.7717517192170629</v>
      </c>
      <c r="M496" s="6">
        <f t="shared" si="1061"/>
        <v>4.2513513528898672</v>
      </c>
      <c r="N496" s="6">
        <f t="shared" si="1061"/>
        <v>3.4940747223990889</v>
      </c>
      <c r="O496" s="176">
        <f t="shared" si="1061"/>
        <v>2.3097649934346203</v>
      </c>
      <c r="P496" s="179">
        <f t="shared" si="1062"/>
        <v>2.1188865963360164</v>
      </c>
      <c r="Q496" s="203">
        <f t="shared" si="1063"/>
        <v>-8.2639748044136652E-2</v>
      </c>
      <c r="R496" s="177">
        <f t="shared" si="1064"/>
        <v>-9.5398803609666682E-2</v>
      </c>
    </row>
    <row r="497" spans="1:18" x14ac:dyDescent="0.25">
      <c r="A497" s="185" t="s">
        <v>4</v>
      </c>
      <c r="B497" s="6">
        <f t="shared" si="1051"/>
        <v>2.4108043962868901</v>
      </c>
      <c r="C497" s="6">
        <f t="shared" ref="C497:F503" si="1066">+C300/C121</f>
        <v>1.7180306181951106</v>
      </c>
      <c r="D497" s="6">
        <f t="shared" si="1066"/>
        <v>2.7972438345713906</v>
      </c>
      <c r="E497" s="6">
        <f t="shared" si="1066"/>
        <v>0.97222191266050473</v>
      </c>
      <c r="F497" s="176">
        <f t="shared" si="1066"/>
        <v>1.5556034823310352</v>
      </c>
      <c r="G497" s="179"/>
      <c r="H497" s="178"/>
      <c r="I497" s="2"/>
      <c r="J497" s="185" t="s">
        <v>4</v>
      </c>
      <c r="K497" s="6">
        <f t="shared" si="1053"/>
        <v>3.5386400553705726</v>
      </c>
      <c r="L497" s="6">
        <f t="shared" si="1061"/>
        <v>3.5606260941188084</v>
      </c>
      <c r="M497" s="6">
        <f t="shared" si="1061"/>
        <v>4.6777314048190322</v>
      </c>
      <c r="N497" s="6">
        <f t="shared" si="1061"/>
        <v>2.8863953998007958</v>
      </c>
      <c r="O497" s="176">
        <f t="shared" si="1061"/>
        <v>2.5548526817353294</v>
      </c>
      <c r="P497" s="179"/>
      <c r="Q497" s="204"/>
      <c r="R497" s="178"/>
    </row>
    <row r="498" spans="1:18" x14ac:dyDescent="0.25">
      <c r="A498" s="185" t="s">
        <v>5</v>
      </c>
      <c r="B498" s="6">
        <f t="shared" si="1051"/>
        <v>1.8768237201797442</v>
      </c>
      <c r="C498" s="6">
        <f t="shared" si="1066"/>
        <v>1.8265733519488487</v>
      </c>
      <c r="D498" s="6">
        <f t="shared" si="1066"/>
        <v>5.2949442758766709</v>
      </c>
      <c r="E498" s="6">
        <f t="shared" si="1066"/>
        <v>1.6361555148206552</v>
      </c>
      <c r="F498" s="176">
        <f t="shared" si="1066"/>
        <v>2.1061975078753261</v>
      </c>
      <c r="G498" s="179"/>
      <c r="H498" s="178"/>
      <c r="I498" s="2"/>
      <c r="J498" s="185" t="s">
        <v>5</v>
      </c>
      <c r="K498" s="6">
        <f t="shared" si="1053"/>
        <v>3.4089490459145657</v>
      </c>
      <c r="L498" s="6">
        <f t="shared" si="1061"/>
        <v>3.6554170397970496</v>
      </c>
      <c r="M498" s="6">
        <f t="shared" si="1061"/>
        <v>5.5280366603641875</v>
      </c>
      <c r="N498" s="6">
        <f t="shared" si="1061"/>
        <v>2.5657364793163389</v>
      </c>
      <c r="O498" s="176">
        <f t="shared" si="1061"/>
        <v>2.6294809480692276</v>
      </c>
      <c r="P498" s="179"/>
      <c r="Q498" s="204"/>
      <c r="R498" s="178"/>
    </row>
    <row r="499" spans="1:18" x14ac:dyDescent="0.25">
      <c r="A499" s="185" t="s">
        <v>6</v>
      </c>
      <c r="B499" s="6">
        <f t="shared" si="1051"/>
        <v>1.4182722304444144</v>
      </c>
      <c r="C499" s="6">
        <f t="shared" si="1066"/>
        <v>6.8549080281932264</v>
      </c>
      <c r="D499" s="6">
        <f t="shared" si="1066"/>
        <v>1.1867068054829595</v>
      </c>
      <c r="E499" s="6">
        <f t="shared" si="1066"/>
        <v>15.279207667935612</v>
      </c>
      <c r="F499" s="176">
        <f t="shared" si="1066"/>
        <v>3.6791532024979388</v>
      </c>
      <c r="G499" s="179"/>
      <c r="H499" s="178"/>
      <c r="I499" s="2"/>
      <c r="J499" s="185" t="s">
        <v>6</v>
      </c>
      <c r="K499" s="6">
        <f t="shared" si="1053"/>
        <v>3.0581852156812745</v>
      </c>
      <c r="L499" s="6">
        <f t="shared" si="1061"/>
        <v>4.4896674451456589</v>
      </c>
      <c r="M499" s="6">
        <f t="shared" si="1061"/>
        <v>4.0564385580255164</v>
      </c>
      <c r="N499" s="6">
        <f t="shared" si="1061"/>
        <v>3.3346055274486526</v>
      </c>
      <c r="O499" s="176">
        <f t="shared" si="1061"/>
        <v>2.3368660306616822</v>
      </c>
      <c r="P499" s="179"/>
      <c r="Q499" s="204"/>
      <c r="R499" s="178"/>
    </row>
    <row r="500" spans="1:18" x14ac:dyDescent="0.25">
      <c r="A500" s="185" t="s">
        <v>7</v>
      </c>
      <c r="B500" s="6">
        <f t="shared" si="1051"/>
        <v>3.5367277834614943</v>
      </c>
      <c r="C500" s="6">
        <f t="shared" si="1066"/>
        <v>4.5682503476182292</v>
      </c>
      <c r="D500" s="6">
        <f t="shared" si="1066"/>
        <v>3.6321472283198464</v>
      </c>
      <c r="E500" s="6">
        <f t="shared" si="1066"/>
        <v>2.8042585022919764</v>
      </c>
      <c r="F500" s="176">
        <f t="shared" si="1066"/>
        <v>1.8926563603040032</v>
      </c>
      <c r="G500" s="179"/>
      <c r="H500" s="178"/>
      <c r="I500" s="2"/>
      <c r="J500" s="185" t="s">
        <v>7</v>
      </c>
      <c r="K500" s="6">
        <f t="shared" si="1053"/>
        <v>3.0061452916810216</v>
      </c>
      <c r="L500" s="6">
        <f t="shared" si="1061"/>
        <v>4.5987071430654263</v>
      </c>
      <c r="M500" s="6">
        <f t="shared" si="1061"/>
        <v>3.988291723290311</v>
      </c>
      <c r="N500" s="6">
        <f t="shared" si="1061"/>
        <v>3.2543503951401296</v>
      </c>
      <c r="O500" s="176">
        <f t="shared" si="1061"/>
        <v>2.2462638816787823</v>
      </c>
      <c r="P500" s="179"/>
      <c r="Q500" s="204"/>
      <c r="R500" s="178"/>
    </row>
    <row r="501" spans="1:18" x14ac:dyDescent="0.25">
      <c r="A501" s="185" t="s">
        <v>8</v>
      </c>
      <c r="B501" s="6">
        <f t="shared" si="1051"/>
        <v>7.0797118520079838</v>
      </c>
      <c r="C501" s="6">
        <f t="shared" si="1066"/>
        <v>4.7140539062461624</v>
      </c>
      <c r="D501" s="6">
        <f t="shared" si="1066"/>
        <v>7.6363576388316217</v>
      </c>
      <c r="E501" s="6">
        <f t="shared" si="1066"/>
        <v>1.6479700630232037</v>
      </c>
      <c r="F501" s="176">
        <f t="shared" si="1066"/>
        <v>3.2588016957332822</v>
      </c>
      <c r="G501" s="179"/>
      <c r="H501" s="178"/>
      <c r="I501" s="2"/>
      <c r="J501" s="185" t="s">
        <v>8</v>
      </c>
      <c r="K501" s="6">
        <f t="shared" si="1053"/>
        <v>2.9234164422741458</v>
      </c>
      <c r="L501" s="6">
        <f t="shared" si="1061"/>
        <v>4.4523174271096222</v>
      </c>
      <c r="M501" s="6">
        <f t="shared" si="1061"/>
        <v>4.0643487722197191</v>
      </c>
      <c r="N501" s="6">
        <f t="shared" si="1061"/>
        <v>2.8988157403178683</v>
      </c>
      <c r="O501" s="176">
        <f t="shared" si="1061"/>
        <v>2.4622818434456728</v>
      </c>
      <c r="P501" s="179"/>
      <c r="Q501" s="204"/>
      <c r="R501" s="178"/>
    </row>
    <row r="502" spans="1:18" x14ac:dyDescent="0.25">
      <c r="A502" s="185" t="s">
        <v>9</v>
      </c>
      <c r="B502" s="6">
        <f t="shared" si="1051"/>
        <v>18.248912225302469</v>
      </c>
      <c r="C502" s="6">
        <f t="shared" si="1066"/>
        <v>7.5190194875768039</v>
      </c>
      <c r="D502" s="6">
        <f t="shared" si="1066"/>
        <v>17.119262810845665</v>
      </c>
      <c r="E502" s="6">
        <f t="shared" si="1066"/>
        <v>2.1570014452694681</v>
      </c>
      <c r="F502" s="176">
        <f t="shared" si="1066"/>
        <v>1.4185265125386617</v>
      </c>
      <c r="G502" s="179"/>
      <c r="H502" s="178"/>
      <c r="I502" s="2"/>
      <c r="J502" s="185" t="s">
        <v>9</v>
      </c>
      <c r="K502" s="6">
        <f t="shared" si="1053"/>
        <v>3.1022799833920791</v>
      </c>
      <c r="L502" s="6">
        <f t="shared" si="1061"/>
        <v>4.2377734729702858</v>
      </c>
      <c r="M502" s="6">
        <f t="shared" si="1061"/>
        <v>4.2823316931653341</v>
      </c>
      <c r="N502" s="6">
        <f t="shared" si="1061"/>
        <v>2.5351148765459217</v>
      </c>
      <c r="O502" s="176">
        <f t="shared" si="1061"/>
        <v>2.3275170909418912</v>
      </c>
      <c r="P502" s="179"/>
      <c r="Q502" s="204"/>
      <c r="R502" s="178"/>
    </row>
    <row r="503" spans="1:18" ht="25.5" x14ac:dyDescent="0.25">
      <c r="A503" s="186" t="s">
        <v>13</v>
      </c>
      <c r="B503" s="189">
        <f t="shared" si="1051"/>
        <v>3.1022799833920787</v>
      </c>
      <c r="C503" s="189">
        <f t="shared" si="1066"/>
        <v>4.2377734729702858</v>
      </c>
      <c r="D503" s="189">
        <f t="shared" si="1066"/>
        <v>4.2823316931653341</v>
      </c>
      <c r="E503" s="189">
        <f t="shared" si="1066"/>
        <v>2.5351148765459217</v>
      </c>
      <c r="F503" s="190">
        <f t="shared" si="1066"/>
        <v>2.3275170909418912</v>
      </c>
      <c r="G503" s="191"/>
      <c r="H503" s="192"/>
      <c r="I503" s="3"/>
      <c r="J503" s="186" t="s">
        <v>14</v>
      </c>
      <c r="K503" s="189">
        <f t="shared" si="1053"/>
        <v>3.2370389494390728</v>
      </c>
      <c r="L503" s="189">
        <f t="shared" si="1061"/>
        <v>3.7876416360382428</v>
      </c>
      <c r="M503" s="189">
        <f t="shared" si="1061"/>
        <v>4.37180469550204</v>
      </c>
      <c r="N503" s="189">
        <f t="shared" si="1061"/>
        <v>3.2698342281258341</v>
      </c>
      <c r="O503" s="190">
        <f t="shared" si="1061"/>
        <v>2.3674791833054059</v>
      </c>
      <c r="P503" s="191">
        <f>+P306/P127</f>
        <v>2.330805641933499</v>
      </c>
      <c r="Q503" s="206">
        <f t="shared" ref="Q503" si="1067">+P503/O503-1</f>
        <v>-1.5490544385992955E-2</v>
      </c>
      <c r="R503" s="215">
        <f t="shared" ref="R503" si="1068">+POWER(P503/K503,0.2)-1</f>
        <v>-6.3577959456804112E-2</v>
      </c>
    </row>
    <row r="504" spans="1:18" ht="25.5" x14ac:dyDescent="0.25">
      <c r="A504" s="187" t="s">
        <v>15</v>
      </c>
      <c r="B504" s="193">
        <f>+B503/B$593</f>
        <v>0.98465393481238761</v>
      </c>
      <c r="C504" s="193">
        <f>+C503/C$593</f>
        <v>1.18015955784239</v>
      </c>
      <c r="D504" s="193">
        <f>+D503/D$593</f>
        <v>1.4252185756184201</v>
      </c>
      <c r="E504" s="193">
        <f>+E503/E$593</f>
        <v>0.97081103178338368</v>
      </c>
      <c r="F504" s="194">
        <f>+F503/F$593</f>
        <v>1.1660556449113599</v>
      </c>
      <c r="G504" s="195"/>
      <c r="H504" s="196"/>
      <c r="I504" s="3"/>
      <c r="J504" s="187" t="s">
        <v>15</v>
      </c>
      <c r="K504" s="193">
        <f t="shared" ref="K504:P504" si="1069">+K503/K$593</f>
        <v>1.1377387594853068</v>
      </c>
      <c r="L504" s="193">
        <f t="shared" si="1069"/>
        <v>1.1240851239620513</v>
      </c>
      <c r="M504" s="193">
        <f t="shared" si="1069"/>
        <v>1.2717383020850639</v>
      </c>
      <c r="N504" s="193">
        <f t="shared" si="1069"/>
        <v>1.1857450600980783</v>
      </c>
      <c r="O504" s="194">
        <f t="shared" si="1069"/>
        <v>1.1217804302259817</v>
      </c>
      <c r="P504" s="195">
        <f t="shared" si="1069"/>
        <v>1.023156560627537</v>
      </c>
      <c r="Q504" s="205"/>
      <c r="R504" s="196"/>
    </row>
    <row r="505" spans="1:18" ht="26.25" thickBot="1" x14ac:dyDescent="0.3">
      <c r="A505" s="188" t="s">
        <v>12</v>
      </c>
      <c r="B505" s="197"/>
      <c r="C505" s="198">
        <f>+C503/B503-1</f>
        <v>0.36601902331737368</v>
      </c>
      <c r="D505" s="198">
        <f t="shared" ref="D505:F505" si="1070">+D503/C503-1</f>
        <v>1.0514535635104849E-2</v>
      </c>
      <c r="E505" s="198">
        <f t="shared" si="1070"/>
        <v>-0.40800595138578288</v>
      </c>
      <c r="F505" s="199">
        <f t="shared" si="1070"/>
        <v>-8.1888906701885311E-2</v>
      </c>
      <c r="G505" s="200"/>
      <c r="H505" s="201"/>
      <c r="I505" s="2"/>
      <c r="J505" s="188" t="s">
        <v>12</v>
      </c>
      <c r="K505" s="197"/>
      <c r="L505" s="198">
        <f>+L503/K503-1</f>
        <v>0.17009455097677484</v>
      </c>
      <c r="M505" s="198">
        <f t="shared" ref="M505:P505" si="1071">+M503/L503-1</f>
        <v>0.15422870366237018</v>
      </c>
      <c r="N505" s="198">
        <f t="shared" si="1071"/>
        <v>-0.2520630595666763</v>
      </c>
      <c r="O505" s="199">
        <f t="shared" si="1071"/>
        <v>-0.27596354489739061</v>
      </c>
      <c r="P505" s="214">
        <f t="shared" si="1071"/>
        <v>-1.5490544385992955E-2</v>
      </c>
      <c r="Q505" s="200"/>
      <c r="R505" s="201"/>
    </row>
    <row r="506" spans="1:18" ht="15.75" thickBot="1" x14ac:dyDescent="0.3"/>
    <row r="507" spans="1:18" ht="15.75" thickBot="1" x14ac:dyDescent="0.3">
      <c r="A507" s="279" t="s">
        <v>153</v>
      </c>
      <c r="B507" s="280"/>
      <c r="C507" s="280"/>
      <c r="D507" s="280"/>
      <c r="E507" s="280"/>
      <c r="F507" s="280"/>
      <c r="G507" s="280"/>
      <c r="H507" s="281"/>
      <c r="I507" s="2"/>
      <c r="J507" s="279" t="s">
        <v>154</v>
      </c>
      <c r="K507" s="280"/>
      <c r="L507" s="280"/>
      <c r="M507" s="280"/>
      <c r="N507" s="280"/>
      <c r="O507" s="280"/>
      <c r="P507" s="280"/>
      <c r="Q507" s="280"/>
      <c r="R507" s="281"/>
    </row>
    <row r="508" spans="1:18" ht="38.25" x14ac:dyDescent="0.25">
      <c r="A508" s="180"/>
      <c r="B508" s="181">
        <v>2016</v>
      </c>
      <c r="C508" s="181">
        <f>+B508+1</f>
        <v>2017</v>
      </c>
      <c r="D508" s="181">
        <f t="shared" ref="D508:G508" si="1072">+C508+1</f>
        <v>2018</v>
      </c>
      <c r="E508" s="181">
        <f t="shared" si="1072"/>
        <v>2019</v>
      </c>
      <c r="F508" s="182">
        <f t="shared" si="1072"/>
        <v>2020</v>
      </c>
      <c r="G508" s="183">
        <f t="shared" si="1072"/>
        <v>2021</v>
      </c>
      <c r="H508" s="184" t="s">
        <v>16</v>
      </c>
      <c r="I508" s="2"/>
      <c r="J508" s="180"/>
      <c r="K508" s="181">
        <v>2016</v>
      </c>
      <c r="L508" s="181">
        <f>+K508+1</f>
        <v>2017</v>
      </c>
      <c r="M508" s="181">
        <f t="shared" ref="M508:P508" si="1073">+L508+1</f>
        <v>2018</v>
      </c>
      <c r="N508" s="181">
        <f t="shared" si="1073"/>
        <v>2019</v>
      </c>
      <c r="O508" s="182">
        <f t="shared" si="1073"/>
        <v>2020</v>
      </c>
      <c r="P508" s="183">
        <f t="shared" si="1073"/>
        <v>2021</v>
      </c>
      <c r="Q508" s="202" t="s">
        <v>16</v>
      </c>
      <c r="R508" s="184" t="s">
        <v>21</v>
      </c>
    </row>
    <row r="509" spans="1:18" x14ac:dyDescent="0.25">
      <c r="A509" s="185" t="s">
        <v>10</v>
      </c>
      <c r="B509" s="6">
        <f t="shared" ref="B509:B521" si="1074">+B312/B133</f>
        <v>3.202270782759836</v>
      </c>
      <c r="C509" s="6">
        <f t="shared" ref="C509:G509" si="1075">+C312/C133</f>
        <v>1.1280982677041231</v>
      </c>
      <c r="D509" s="6">
        <f t="shared" si="1075"/>
        <v>4.5012713050037112</v>
      </c>
      <c r="E509" s="6">
        <f t="shared" si="1075"/>
        <v>0.50558431177202512</v>
      </c>
      <c r="F509" s="176">
        <f t="shared" si="1075"/>
        <v>1.0286758324181702</v>
      </c>
      <c r="G509" s="179">
        <f t="shared" si="1075"/>
        <v>3.369977235567192</v>
      </c>
      <c r="H509" s="177">
        <f>+G509/F509-1</f>
        <v>2.2760342270753884</v>
      </c>
      <c r="I509" s="2"/>
      <c r="J509" s="185" t="s">
        <v>10</v>
      </c>
      <c r="K509" s="6">
        <f t="shared" ref="K509:K521" si="1076">+K312/K133</f>
        <v>3.019398663660871</v>
      </c>
      <c r="L509" s="6">
        <f t="shared" ref="L509:P509" si="1077">+L312/L133</f>
        <v>1.8313881452590088</v>
      </c>
      <c r="M509" s="6">
        <f t="shared" si="1077"/>
        <v>1.8889722234185879</v>
      </c>
      <c r="N509" s="6">
        <f t="shared" si="1077"/>
        <v>3.2011316529253979</v>
      </c>
      <c r="O509" s="176">
        <f t="shared" si="1077"/>
        <v>1.7753206812218434</v>
      </c>
      <c r="P509" s="179">
        <f t="shared" si="1077"/>
        <v>1.2580207922973685</v>
      </c>
      <c r="Q509" s="203">
        <f>+P509/O509-1</f>
        <v>-0.29138391412668574</v>
      </c>
      <c r="R509" s="177">
        <f>+POWER(P509/K509,0.2)-1</f>
        <v>-0.16062994371011285</v>
      </c>
    </row>
    <row r="510" spans="1:18" x14ac:dyDescent="0.25">
      <c r="A510" s="185" t="s">
        <v>11</v>
      </c>
      <c r="B510" s="6">
        <f t="shared" si="1074"/>
        <v>2.7686074035973522</v>
      </c>
      <c r="C510" s="6">
        <f t="shared" ref="C510:G512" si="1078">+C313/C134</f>
        <v>1.3144844800668158</v>
      </c>
      <c r="D510" s="6">
        <f t="shared" si="1078"/>
        <v>5.2842099882431119</v>
      </c>
      <c r="E510" s="6">
        <f t="shared" si="1078"/>
        <v>2.3847057524123181</v>
      </c>
      <c r="F510" s="176">
        <f t="shared" si="1078"/>
        <v>1.8801169090878014</v>
      </c>
      <c r="G510" s="179">
        <f t="shared" si="1078"/>
        <v>2.8064983582901757</v>
      </c>
      <c r="H510" s="177">
        <f t="shared" ref="H510:H512" si="1079">+G510/F510-1</f>
        <v>0.49272544953166642</v>
      </c>
      <c r="I510" s="2"/>
      <c r="J510" s="185" t="s">
        <v>11</v>
      </c>
      <c r="K510" s="6">
        <f t="shared" si="1076"/>
        <v>2.9559562896450999</v>
      </c>
      <c r="L510" s="6">
        <f t="shared" ref="L510:P512" si="1080">+L313/L134</f>
        <v>1.7648719829141664</v>
      </c>
      <c r="M510" s="6">
        <f t="shared" si="1080"/>
        <v>1.9642421324244654</v>
      </c>
      <c r="N510" s="6">
        <f t="shared" si="1080"/>
        <v>3.1030873249902862</v>
      </c>
      <c r="O510" s="176">
        <f t="shared" si="1080"/>
        <v>1.7632225646275583</v>
      </c>
      <c r="P510" s="179">
        <f t="shared" si="1080"/>
        <v>1.3063088428916581</v>
      </c>
      <c r="Q510" s="203">
        <f t="shared" ref="Q510:Q512" si="1081">+P510/O510-1</f>
        <v>-0.25913559121925889</v>
      </c>
      <c r="R510" s="177">
        <f t="shared" ref="R510:R512" si="1082">+POWER(P510/K510,0.2)-1</f>
        <v>-0.15068347961164597</v>
      </c>
    </row>
    <row r="511" spans="1:18" x14ac:dyDescent="0.25">
      <c r="A511" s="185" t="s">
        <v>0</v>
      </c>
      <c r="B511" s="6">
        <f t="shared" si="1074"/>
        <v>1.0153869658655565</v>
      </c>
      <c r="C511" s="6">
        <f t="shared" si="1078"/>
        <v>3.0528305283052832</v>
      </c>
      <c r="D511" s="6">
        <f t="shared" si="1078"/>
        <v>4.5106541418121733</v>
      </c>
      <c r="E511" s="6">
        <f t="shared" si="1078"/>
        <v>2.0938203124597754</v>
      </c>
      <c r="F511" s="176">
        <f t="shared" si="1078"/>
        <v>1.1491034585860327</v>
      </c>
      <c r="G511" s="179">
        <f t="shared" si="1078"/>
        <v>1.4658784044309383</v>
      </c>
      <c r="H511" s="177">
        <f t="shared" si="1079"/>
        <v>0.27567138840108951</v>
      </c>
      <c r="I511" s="2"/>
      <c r="J511" s="185" t="s">
        <v>0</v>
      </c>
      <c r="K511" s="6">
        <f t="shared" si="1076"/>
        <v>2.4509478968521039</v>
      </c>
      <c r="L511" s="6">
        <f t="shared" si="1080"/>
        <v>1.879329382719364</v>
      </c>
      <c r="M511" s="6">
        <f t="shared" si="1080"/>
        <v>1.9987740202667887</v>
      </c>
      <c r="N511" s="6">
        <f t="shared" si="1080"/>
        <v>2.9665937062686134</v>
      </c>
      <c r="O511" s="176">
        <f t="shared" si="1080"/>
        <v>1.7097640756027621</v>
      </c>
      <c r="P511" s="179">
        <f t="shared" si="1080"/>
        <v>1.3292620687594106</v>
      </c>
      <c r="Q511" s="203">
        <f t="shared" si="1081"/>
        <v>-0.22254649765594647</v>
      </c>
      <c r="R511" s="177">
        <f t="shared" si="1082"/>
        <v>-0.11517923396026652</v>
      </c>
    </row>
    <row r="512" spans="1:18" x14ac:dyDescent="0.25">
      <c r="A512" s="185" t="s">
        <v>1</v>
      </c>
      <c r="B512" s="6">
        <f t="shared" si="1074"/>
        <v>0.86464427334317262</v>
      </c>
      <c r="C512" s="6">
        <f t="shared" si="1078"/>
        <v>0.75744815512374886</v>
      </c>
      <c r="D512" s="6">
        <f t="shared" si="1078"/>
        <v>3.1059559382664483</v>
      </c>
      <c r="E512" s="6">
        <f t="shared" si="1078"/>
        <v>1.3230431678265322</v>
      </c>
      <c r="F512" s="176">
        <f t="shared" si="1078"/>
        <v>0.40276155772984434</v>
      </c>
      <c r="G512" s="179">
        <f t="shared" si="1078"/>
        <v>1.6161928911760346</v>
      </c>
      <c r="H512" s="177">
        <f t="shared" si="1079"/>
        <v>3.0127784297132685</v>
      </c>
      <c r="I512" s="2"/>
      <c r="J512" s="185" t="s">
        <v>1</v>
      </c>
      <c r="K512" s="6">
        <f t="shared" si="1076"/>
        <v>2.1901903059690917</v>
      </c>
      <c r="L512" s="6">
        <f t="shared" si="1080"/>
        <v>1.9010710071279915</v>
      </c>
      <c r="M512" s="6">
        <f t="shared" si="1080"/>
        <v>2.1676329030053192</v>
      </c>
      <c r="N512" s="6">
        <f t="shared" si="1080"/>
        <v>2.6884082207867279</v>
      </c>
      <c r="O512" s="176">
        <f t="shared" si="1080"/>
        <v>1.6239877904741686</v>
      </c>
      <c r="P512" s="179">
        <f t="shared" si="1080"/>
        <v>1.4218138285825219</v>
      </c>
      <c r="Q512" s="203">
        <f t="shared" si="1081"/>
        <v>-0.12449229180018428</v>
      </c>
      <c r="R512" s="177">
        <f t="shared" si="1082"/>
        <v>-8.2782829339517305E-2</v>
      </c>
    </row>
    <row r="513" spans="1:18" x14ac:dyDescent="0.25">
      <c r="A513" s="185" t="s">
        <v>2</v>
      </c>
      <c r="B513" s="6">
        <f t="shared" si="1074"/>
        <v>1.7296346426836573</v>
      </c>
      <c r="C513" s="6">
        <f t="shared" ref="C513:F521" si="1083">+C316/C137</f>
        <v>1.7095108983420937</v>
      </c>
      <c r="D513" s="6">
        <f t="shared" si="1083"/>
        <v>5.1232258617243058</v>
      </c>
      <c r="E513" s="6">
        <f t="shared" si="1083"/>
        <v>1.3613121019377559</v>
      </c>
      <c r="F513" s="176">
        <f t="shared" si="1083"/>
        <v>0.44529714777312679</v>
      </c>
      <c r="G513" s="179">
        <f t="shared" ref="G513:G514" si="1084">+G316/G137</f>
        <v>0.97760872680003885</v>
      </c>
      <c r="H513" s="177">
        <f t="shared" ref="H513:H514" si="1085">+G513/F513-1</f>
        <v>1.1954075647888902</v>
      </c>
      <c r="I513" s="2"/>
      <c r="J513" s="185" t="s">
        <v>2</v>
      </c>
      <c r="K513" s="6">
        <f t="shared" si="1076"/>
        <v>2.096494772766373</v>
      </c>
      <c r="L513" s="6">
        <f t="shared" ref="L513:O521" si="1086">+L316/L137</f>
        <v>1.9063400784018281</v>
      </c>
      <c r="M513" s="6">
        <f t="shared" si="1086"/>
        <v>2.2906794786917941</v>
      </c>
      <c r="N513" s="6">
        <f t="shared" si="1086"/>
        <v>2.435790757578939</v>
      </c>
      <c r="O513" s="176">
        <f t="shared" si="1086"/>
        <v>1.4115772627247007</v>
      </c>
      <c r="P513" s="179">
        <f t="shared" ref="P513:P514" si="1087">+P316/P137</f>
        <v>1.5279693699079595</v>
      </c>
      <c r="Q513" s="203">
        <f t="shared" ref="Q513:Q514" si="1088">+P513/O513-1</f>
        <v>8.2455357036987476E-2</v>
      </c>
      <c r="R513" s="177">
        <f t="shared" ref="R513:R514" si="1089">+POWER(P513/K513,0.2)-1</f>
        <v>-6.1305716936606913E-2</v>
      </c>
    </row>
    <row r="514" spans="1:18" x14ac:dyDescent="0.25">
      <c r="A514" s="185" t="s">
        <v>3</v>
      </c>
      <c r="B514" s="6">
        <f t="shared" si="1074"/>
        <v>0.53441024913496471</v>
      </c>
      <c r="C514" s="6">
        <f t="shared" si="1083"/>
        <v>0.77496718950307708</v>
      </c>
      <c r="D514" s="6">
        <f t="shared" si="1083"/>
        <v>3.7141677091875525</v>
      </c>
      <c r="E514" s="6">
        <f t="shared" si="1083"/>
        <v>1.5298062453559453</v>
      </c>
      <c r="F514" s="176">
        <f t="shared" si="1083"/>
        <v>0.24144352238985187</v>
      </c>
      <c r="G514" s="179">
        <f t="shared" si="1084"/>
        <v>1.9765644851559798</v>
      </c>
      <c r="H514" s="177">
        <f t="shared" si="1085"/>
        <v>7.1864465262583366</v>
      </c>
      <c r="I514" s="2"/>
      <c r="J514" s="185" t="s">
        <v>3</v>
      </c>
      <c r="K514" s="6">
        <f t="shared" si="1076"/>
        <v>1.8108091104224509</v>
      </c>
      <c r="L514" s="6">
        <f t="shared" si="1086"/>
        <v>1.975050934252089</v>
      </c>
      <c r="M514" s="6">
        <f t="shared" si="1086"/>
        <v>2.6128693874869371</v>
      </c>
      <c r="N514" s="6">
        <f t="shared" si="1086"/>
        <v>2.2904961378780988</v>
      </c>
      <c r="O514" s="176">
        <f t="shared" si="1086"/>
        <v>1.1763324171421248</v>
      </c>
      <c r="P514" s="179">
        <f t="shared" si="1087"/>
        <v>1.8656077433386111</v>
      </c>
      <c r="Q514" s="203">
        <f t="shared" si="1088"/>
        <v>0.58595284475035259</v>
      </c>
      <c r="R514" s="177">
        <f t="shared" si="1089"/>
        <v>5.9804318084264452E-3</v>
      </c>
    </row>
    <row r="515" spans="1:18" x14ac:dyDescent="0.25">
      <c r="A515" s="185" t="s">
        <v>4</v>
      </c>
      <c r="B515" s="6">
        <f t="shared" si="1074"/>
        <v>1.5677406960667912</v>
      </c>
      <c r="C515" s="6">
        <f t="shared" si="1083"/>
        <v>2.5590132514349881</v>
      </c>
      <c r="D515" s="6">
        <f t="shared" si="1083"/>
        <v>3.5927304262210638</v>
      </c>
      <c r="E515" s="6">
        <f t="shared" si="1083"/>
        <v>2.6621553823799515</v>
      </c>
      <c r="F515" s="176">
        <f t="shared" si="1083"/>
        <v>2.4012722149000822</v>
      </c>
      <c r="G515" s="179"/>
      <c r="H515" s="178"/>
      <c r="I515" s="2"/>
      <c r="J515" s="185" t="s">
        <v>4</v>
      </c>
      <c r="K515" s="6">
        <f t="shared" si="1076"/>
        <v>1.6851418618397189</v>
      </c>
      <c r="L515" s="6">
        <f t="shared" si="1086"/>
        <v>2.111859659518613</v>
      </c>
      <c r="M515" s="6">
        <f t="shared" si="1086"/>
        <v>2.7162184878620446</v>
      </c>
      <c r="N515" s="6">
        <f t="shared" si="1086"/>
        <v>2.2550869366199064</v>
      </c>
      <c r="O515" s="176">
        <f t="shared" si="1086"/>
        <v>1.1610264677576998</v>
      </c>
      <c r="P515" s="179"/>
      <c r="Q515" s="204"/>
      <c r="R515" s="178"/>
    </row>
    <row r="516" spans="1:18" x14ac:dyDescent="0.25">
      <c r="A516" s="185" t="s">
        <v>5</v>
      </c>
      <c r="B516" s="6">
        <f t="shared" si="1074"/>
        <v>5.1908889320264704</v>
      </c>
      <c r="C516" s="6">
        <f t="shared" si="1083"/>
        <v>4.5317307086343508</v>
      </c>
      <c r="D516" s="6">
        <f t="shared" si="1083"/>
        <v>3.8947977727425629</v>
      </c>
      <c r="E516" s="6">
        <f t="shared" si="1083"/>
        <v>9.894707432514025</v>
      </c>
      <c r="F516" s="176">
        <f t="shared" si="1083"/>
        <v>2.7387641072063453</v>
      </c>
      <c r="G516" s="179"/>
      <c r="H516" s="178"/>
      <c r="I516" s="2"/>
      <c r="J516" s="185" t="s">
        <v>5</v>
      </c>
      <c r="K516" s="6">
        <f t="shared" si="1076"/>
        <v>1.8630314643331616</v>
      </c>
      <c r="L516" s="6">
        <f t="shared" si="1086"/>
        <v>2.0348877114885271</v>
      </c>
      <c r="M516" s="6">
        <f t="shared" si="1086"/>
        <v>2.5758293418471094</v>
      </c>
      <c r="N516" s="6">
        <f t="shared" si="1086"/>
        <v>2.4749962883788896</v>
      </c>
      <c r="O516" s="176">
        <f t="shared" si="1086"/>
        <v>1.0468713507044141</v>
      </c>
      <c r="P516" s="179"/>
      <c r="Q516" s="204"/>
      <c r="R516" s="178"/>
    </row>
    <row r="517" spans="1:18" x14ac:dyDescent="0.25">
      <c r="A517" s="185" t="s">
        <v>6</v>
      </c>
      <c r="B517" s="6">
        <f t="shared" si="1074"/>
        <v>4.051776545152693</v>
      </c>
      <c r="C517" s="6">
        <f t="shared" si="1083"/>
        <v>1.1514941351959798</v>
      </c>
      <c r="D517" s="6">
        <f t="shared" si="1083"/>
        <v>3.1610876552356939</v>
      </c>
      <c r="E517" s="6">
        <f t="shared" si="1083"/>
        <v>0.69411228419109017</v>
      </c>
      <c r="F517" s="176">
        <f t="shared" si="1083"/>
        <v>1.2461497059463793</v>
      </c>
      <c r="G517" s="179"/>
      <c r="H517" s="178"/>
      <c r="I517" s="2"/>
      <c r="J517" s="185" t="s">
        <v>6</v>
      </c>
      <c r="K517" s="6">
        <f t="shared" si="1076"/>
        <v>1.9987953264553393</v>
      </c>
      <c r="L517" s="6">
        <f t="shared" si="1086"/>
        <v>1.7328200513700625</v>
      </c>
      <c r="M517" s="6">
        <f t="shared" si="1086"/>
        <v>2.9035179074416169</v>
      </c>
      <c r="N517" s="6">
        <f t="shared" si="1086"/>
        <v>2.044839327315771</v>
      </c>
      <c r="O517" s="176">
        <f t="shared" si="1086"/>
        <v>1.0980556673728392</v>
      </c>
      <c r="P517" s="179"/>
      <c r="Q517" s="204"/>
      <c r="R517" s="178"/>
    </row>
    <row r="518" spans="1:18" x14ac:dyDescent="0.25">
      <c r="A518" s="185" t="s">
        <v>7</v>
      </c>
      <c r="B518" s="6">
        <f t="shared" si="1074"/>
        <v>1.2513268662834083</v>
      </c>
      <c r="C518" s="6">
        <f t="shared" si="1083"/>
        <v>1.5195980092665446</v>
      </c>
      <c r="D518" s="6">
        <f t="shared" si="1083"/>
        <v>3.694912846635515</v>
      </c>
      <c r="E518" s="6">
        <f t="shared" si="1083"/>
        <v>1.0412000435851183</v>
      </c>
      <c r="F518" s="176">
        <f t="shared" si="1083"/>
        <v>1.9017146800610116</v>
      </c>
      <c r="G518" s="179"/>
      <c r="H518" s="178"/>
      <c r="I518" s="2"/>
      <c r="J518" s="185" t="s">
        <v>7</v>
      </c>
      <c r="K518" s="6">
        <f t="shared" si="1076"/>
        <v>1.8875743182479554</v>
      </c>
      <c r="L518" s="6">
        <f t="shared" si="1086"/>
        <v>1.785946024933623</v>
      </c>
      <c r="M518" s="6">
        <f t="shared" si="1086"/>
        <v>3.1313741140671159</v>
      </c>
      <c r="N518" s="6">
        <f t="shared" si="1086"/>
        <v>1.8478217249074731</v>
      </c>
      <c r="O518" s="176">
        <f t="shared" si="1086"/>
        <v>1.1526135962324588</v>
      </c>
      <c r="P518" s="179"/>
      <c r="Q518" s="204"/>
      <c r="R518" s="178"/>
    </row>
    <row r="519" spans="1:18" x14ac:dyDescent="0.25">
      <c r="A519" s="185" t="s">
        <v>8</v>
      </c>
      <c r="B519" s="6">
        <f t="shared" si="1074"/>
        <v>2.3997648935723586</v>
      </c>
      <c r="C519" s="6">
        <f t="shared" si="1083"/>
        <v>2.7723509673109015</v>
      </c>
      <c r="D519" s="6">
        <f t="shared" si="1083"/>
        <v>4.0367138922333456</v>
      </c>
      <c r="E519" s="6">
        <f t="shared" si="1083"/>
        <v>1.7438004053009335</v>
      </c>
      <c r="F519" s="176">
        <f t="shared" si="1083"/>
        <v>2.4648072104220509</v>
      </c>
      <c r="G519" s="179"/>
      <c r="H519" s="178"/>
      <c r="I519" s="2"/>
      <c r="J519" s="185" t="s">
        <v>8</v>
      </c>
      <c r="K519" s="6">
        <f t="shared" si="1076"/>
        <v>1.9590936712086688</v>
      </c>
      <c r="L519" s="6">
        <f t="shared" si="1086"/>
        <v>1.8194615636266298</v>
      </c>
      <c r="M519" s="6">
        <f t="shared" si="1086"/>
        <v>3.2035988958069601</v>
      </c>
      <c r="N519" s="6">
        <f t="shared" si="1086"/>
        <v>1.7912371247150163</v>
      </c>
      <c r="O519" s="176">
        <f t="shared" si="1086"/>
        <v>1.162444518605146</v>
      </c>
      <c r="P519" s="179"/>
      <c r="Q519" s="204"/>
      <c r="R519" s="178"/>
    </row>
    <row r="520" spans="1:18" x14ac:dyDescent="0.25">
      <c r="A520" s="185" t="s">
        <v>9</v>
      </c>
      <c r="B520" s="6">
        <f t="shared" si="1074"/>
        <v>1.1566955658442317</v>
      </c>
      <c r="C520" s="6">
        <f t="shared" si="1083"/>
        <v>1.2586918814373649</v>
      </c>
      <c r="D520" s="6">
        <f t="shared" si="1083"/>
        <v>4.8934466297101373</v>
      </c>
      <c r="E520" s="6">
        <f t="shared" si="1083"/>
        <v>1.6669337238578958</v>
      </c>
      <c r="F520" s="176">
        <f t="shared" si="1083"/>
        <v>2.4891129747857859</v>
      </c>
      <c r="G520" s="179"/>
      <c r="H520" s="178"/>
      <c r="I520" s="2"/>
      <c r="J520" s="185" t="s">
        <v>9</v>
      </c>
      <c r="K520" s="6">
        <f t="shared" si="1076"/>
        <v>1.9158586454068649</v>
      </c>
      <c r="L520" s="6">
        <f t="shared" si="1086"/>
        <v>1.795371609211736</v>
      </c>
      <c r="M520" s="6">
        <f t="shared" si="1086"/>
        <v>3.6893114138627379</v>
      </c>
      <c r="N520" s="6">
        <f t="shared" si="1086"/>
        <v>1.7332036075627155</v>
      </c>
      <c r="O520" s="176">
        <f t="shared" si="1086"/>
        <v>1.1926364334898962</v>
      </c>
      <c r="P520" s="179"/>
      <c r="Q520" s="204"/>
      <c r="R520" s="178"/>
    </row>
    <row r="521" spans="1:18" ht="25.5" x14ac:dyDescent="0.25">
      <c r="A521" s="186" t="s">
        <v>13</v>
      </c>
      <c r="B521" s="189">
        <f t="shared" si="1074"/>
        <v>1.9158586454068647</v>
      </c>
      <c r="C521" s="189">
        <f t="shared" si="1083"/>
        <v>1.795371609211736</v>
      </c>
      <c r="D521" s="189">
        <f t="shared" si="1083"/>
        <v>3.6893114138627379</v>
      </c>
      <c r="E521" s="189">
        <f t="shared" si="1083"/>
        <v>1.7332036075627155</v>
      </c>
      <c r="F521" s="190">
        <f t="shared" si="1083"/>
        <v>1.1926364334898962</v>
      </c>
      <c r="G521" s="191"/>
      <c r="H521" s="192"/>
      <c r="I521" s="3"/>
      <c r="J521" s="186" t="s">
        <v>14</v>
      </c>
      <c r="K521" s="189">
        <f t="shared" si="1076"/>
        <v>2.079848423228245</v>
      </c>
      <c r="L521" s="189">
        <f t="shared" si="1086"/>
        <v>1.8773592428716741</v>
      </c>
      <c r="M521" s="189">
        <f t="shared" si="1086"/>
        <v>2.4955462588966961</v>
      </c>
      <c r="N521" s="189">
        <f t="shared" si="1086"/>
        <v>2.31216630489988</v>
      </c>
      <c r="O521" s="190">
        <f t="shared" si="1086"/>
        <v>1.324966142049828</v>
      </c>
      <c r="P521" s="191">
        <f>+P324/P145</f>
        <v>1.4419993949927159</v>
      </c>
      <c r="Q521" s="206">
        <f t="shared" ref="Q521" si="1090">+P521/O521-1</f>
        <v>8.832924044521473E-2</v>
      </c>
      <c r="R521" s="215">
        <f t="shared" ref="R521" si="1091">+POWER(P521/K521,0.2)-1</f>
        <v>-7.0634217396996934E-2</v>
      </c>
    </row>
    <row r="522" spans="1:18" ht="25.5" x14ac:dyDescent="0.25">
      <c r="A522" s="187" t="s">
        <v>15</v>
      </c>
      <c r="B522" s="193">
        <f>+B521/B$593</f>
        <v>0.60808752396407484</v>
      </c>
      <c r="C522" s="193">
        <f t="shared" ref="C522" si="1092">+C521/C$593</f>
        <v>0.49998542347875968</v>
      </c>
      <c r="D522" s="193">
        <f t="shared" ref="D522" si="1093">+D521/D$593</f>
        <v>1.2278533133410001</v>
      </c>
      <c r="E522" s="193">
        <f t="shared" ref="E522" si="1094">+E521/E$593</f>
        <v>0.66372265735002622</v>
      </c>
      <c r="F522" s="194">
        <f t="shared" ref="F522" si="1095">+F521/F$593</f>
        <v>0.59749526695637267</v>
      </c>
      <c r="G522" s="195"/>
      <c r="H522" s="196"/>
      <c r="I522" s="3"/>
      <c r="J522" s="187" t="s">
        <v>15</v>
      </c>
      <c r="K522" s="193">
        <f>+K521/K$593</f>
        <v>0.73101504242672799</v>
      </c>
      <c r="L522" s="193">
        <f t="shared" ref="L522" si="1096">+L521/L$593</f>
        <v>0.55715714421495</v>
      </c>
      <c r="M522" s="193">
        <f t="shared" ref="M522" si="1097">+M521/M$593</f>
        <v>0.72594317063826774</v>
      </c>
      <c r="N522" s="193">
        <f t="shared" ref="N522" si="1098">+N521/N$593</f>
        <v>0.8384644550410989</v>
      </c>
      <c r="O522" s="194">
        <f t="shared" ref="O522" si="1099">+O521/O$593</f>
        <v>0.62780745839055563</v>
      </c>
      <c r="P522" s="195">
        <f t="shared" ref="P522" si="1100">+P521/P$593</f>
        <v>0.63299621163772313</v>
      </c>
      <c r="Q522" s="205"/>
      <c r="R522" s="196"/>
    </row>
    <row r="523" spans="1:18" ht="26.25" thickBot="1" x14ac:dyDescent="0.3">
      <c r="A523" s="188" t="s">
        <v>12</v>
      </c>
      <c r="B523" s="197"/>
      <c r="C523" s="198">
        <f>+C521/B521-1</f>
        <v>-6.288931413806953E-2</v>
      </c>
      <c r="D523" s="198">
        <f t="shared" ref="D523:F523" si="1101">+D521/C521-1</f>
        <v>1.054901277782009</v>
      </c>
      <c r="E523" s="198">
        <f t="shared" si="1101"/>
        <v>-0.5302094583151391</v>
      </c>
      <c r="F523" s="199">
        <f t="shared" si="1101"/>
        <v>-0.31188901968244898</v>
      </c>
      <c r="G523" s="200"/>
      <c r="H523" s="201"/>
      <c r="I523" s="2"/>
      <c r="J523" s="188" t="s">
        <v>12</v>
      </c>
      <c r="K523" s="197"/>
      <c r="L523" s="198">
        <f>+L521/K521-1</f>
        <v>-9.7357662267655298E-2</v>
      </c>
      <c r="M523" s="198">
        <f t="shared" ref="M523:P523" si="1102">+M521/L521-1</f>
        <v>0.32928541427128333</v>
      </c>
      <c r="N523" s="198">
        <f t="shared" si="1102"/>
        <v>-7.3482891107732873E-2</v>
      </c>
      <c r="O523" s="199">
        <f t="shared" si="1102"/>
        <v>-0.42695897814876216</v>
      </c>
      <c r="P523" s="214">
        <f t="shared" si="1102"/>
        <v>8.832924044521473E-2</v>
      </c>
      <c r="Q523" s="200"/>
      <c r="R523" s="201"/>
    </row>
    <row r="524" spans="1:18" ht="15.75" thickBo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</row>
    <row r="525" spans="1:18" ht="15.75" thickBot="1" x14ac:dyDescent="0.3">
      <c r="A525" s="279" t="s">
        <v>155</v>
      </c>
      <c r="B525" s="280"/>
      <c r="C525" s="280"/>
      <c r="D525" s="280"/>
      <c r="E525" s="280"/>
      <c r="F525" s="280"/>
      <c r="G525" s="280"/>
      <c r="H525" s="281"/>
      <c r="I525" s="2"/>
      <c r="J525" s="279" t="s">
        <v>156</v>
      </c>
      <c r="K525" s="280"/>
      <c r="L525" s="280"/>
      <c r="M525" s="280"/>
      <c r="N525" s="280"/>
      <c r="O525" s="280"/>
      <c r="P525" s="280"/>
      <c r="Q525" s="280"/>
      <c r="R525" s="281"/>
    </row>
    <row r="526" spans="1:18" ht="38.25" x14ac:dyDescent="0.25">
      <c r="A526" s="180"/>
      <c r="B526" s="181">
        <v>2016</v>
      </c>
      <c r="C526" s="181">
        <f>+B526+1</f>
        <v>2017</v>
      </c>
      <c r="D526" s="181">
        <f t="shared" ref="D526" si="1103">+C526+1</f>
        <v>2018</v>
      </c>
      <c r="E526" s="181">
        <f t="shared" ref="E526" si="1104">+D526+1</f>
        <v>2019</v>
      </c>
      <c r="F526" s="182">
        <f t="shared" ref="F526" si="1105">+E526+1</f>
        <v>2020</v>
      </c>
      <c r="G526" s="183">
        <f t="shared" ref="G526" si="1106">+F526+1</f>
        <v>2021</v>
      </c>
      <c r="H526" s="184" t="s">
        <v>16</v>
      </c>
      <c r="I526" s="2"/>
      <c r="J526" s="180"/>
      <c r="K526" s="181">
        <v>2016</v>
      </c>
      <c r="L526" s="181">
        <f>+K526+1</f>
        <v>2017</v>
      </c>
      <c r="M526" s="181">
        <f t="shared" ref="M526" si="1107">+L526+1</f>
        <v>2018</v>
      </c>
      <c r="N526" s="181">
        <f t="shared" ref="N526" si="1108">+M526+1</f>
        <v>2019</v>
      </c>
      <c r="O526" s="182">
        <f t="shared" ref="O526" si="1109">+N526+1</f>
        <v>2020</v>
      </c>
      <c r="P526" s="183">
        <f t="shared" ref="P526" si="1110">+O526+1</f>
        <v>2021</v>
      </c>
      <c r="Q526" s="202" t="s">
        <v>16</v>
      </c>
      <c r="R526" s="184" t="s">
        <v>21</v>
      </c>
    </row>
    <row r="527" spans="1:18" x14ac:dyDescent="0.25">
      <c r="A527" s="185" t="s">
        <v>10</v>
      </c>
      <c r="B527" s="6">
        <f>+B330/B133</f>
        <v>0.9768497829596976</v>
      </c>
      <c r="C527" s="6">
        <f t="shared" ref="C527:G527" si="1111">+C330/C133</f>
        <v>1.5246568290586291</v>
      </c>
      <c r="D527" s="6">
        <f t="shared" si="1111"/>
        <v>7.3723524617087799</v>
      </c>
      <c r="E527" s="6">
        <f t="shared" si="1111"/>
        <v>1.076096293055826</v>
      </c>
      <c r="F527" s="176">
        <f t="shared" si="1111"/>
        <v>0.65826563299409835</v>
      </c>
      <c r="G527" s="179">
        <f t="shared" si="1111"/>
        <v>1.1960527630133171</v>
      </c>
      <c r="H527" s="177">
        <f>+G527/F527-1</f>
        <v>0.81697585756241398</v>
      </c>
      <c r="I527" s="2"/>
      <c r="J527" s="185" t="s">
        <v>10</v>
      </c>
      <c r="K527" s="6">
        <f t="shared" ref="K527:P527" si="1112">+K330/K133</f>
        <v>1.4057808245475987</v>
      </c>
      <c r="L527" s="6">
        <f t="shared" si="1112"/>
        <v>1.1985393202615637</v>
      </c>
      <c r="M527" s="6">
        <f t="shared" si="1112"/>
        <v>1.9188550202434602</v>
      </c>
      <c r="N527" s="6">
        <f t="shared" si="1112"/>
        <v>2.8138211269064572</v>
      </c>
      <c r="O527" s="176">
        <f t="shared" si="1112"/>
        <v>1.1472791919349696</v>
      </c>
      <c r="P527" s="179">
        <f t="shared" si="1112"/>
        <v>0.83977111112594893</v>
      </c>
      <c r="Q527" s="203">
        <f>+P527/O527-1</f>
        <v>-0.26803247454561252</v>
      </c>
      <c r="R527" s="177">
        <f>+POWER(P527/K527,0.2)-1</f>
        <v>-9.7912503895757119E-2</v>
      </c>
    </row>
    <row r="528" spans="1:18" x14ac:dyDescent="0.25">
      <c r="A528" s="185" t="s">
        <v>11</v>
      </c>
      <c r="B528" s="6">
        <f t="shared" ref="B528:G528" si="1113">+B331/B134</f>
        <v>0.76103900193671303</v>
      </c>
      <c r="C528" s="6">
        <f t="shared" si="1113"/>
        <v>2.6906595675013878</v>
      </c>
      <c r="D528" s="6">
        <f t="shared" si="1113"/>
        <v>5.6484179318100498</v>
      </c>
      <c r="E528" s="6">
        <f t="shared" si="1113"/>
        <v>1.8023355055074151</v>
      </c>
      <c r="F528" s="176">
        <f t="shared" si="1113"/>
        <v>0.57315079107343281</v>
      </c>
      <c r="G528" s="179">
        <f t="shared" si="1113"/>
        <v>1.1262679686210249</v>
      </c>
      <c r="H528" s="177">
        <f t="shared" ref="H528:H532" si="1114">+G528/F528-1</f>
        <v>0.96504652207088371</v>
      </c>
      <c r="I528" s="2"/>
      <c r="J528" s="185" t="s">
        <v>11</v>
      </c>
      <c r="K528" s="6">
        <f t="shared" ref="K528:P528" si="1115">+K331/K134</f>
        <v>1.3426284137765951</v>
      </c>
      <c r="L528" s="6">
        <f t="shared" si="1115"/>
        <v>1.2672083403117325</v>
      </c>
      <c r="M528" s="6">
        <f t="shared" si="1115"/>
        <v>1.9440012424792443</v>
      </c>
      <c r="N528" s="6">
        <f t="shared" si="1115"/>
        <v>2.6863715421660515</v>
      </c>
      <c r="O528" s="176">
        <f t="shared" si="1115"/>
        <v>1.0859178874384132</v>
      </c>
      <c r="P528" s="179">
        <f t="shared" si="1115"/>
        <v>0.87116306134543231</v>
      </c>
      <c r="Q528" s="203">
        <f t="shared" ref="Q528:Q532" si="1116">+P528/O528-1</f>
        <v>-0.19776341155920085</v>
      </c>
      <c r="R528" s="177">
        <f t="shared" ref="R528:R532" si="1117">+POWER(P528/K528,0.2)-1</f>
        <v>-8.2874595329523904E-2</v>
      </c>
    </row>
    <row r="529" spans="1:18" x14ac:dyDescent="0.25">
      <c r="A529" s="185" t="s">
        <v>0</v>
      </c>
      <c r="B529" s="6">
        <f t="shared" ref="B529:G529" si="1118">+B332/B135</f>
        <v>0.79567940001581894</v>
      </c>
      <c r="C529" s="6">
        <f t="shared" si="1118"/>
        <v>1.7568175681756817</v>
      </c>
      <c r="D529" s="6">
        <f t="shared" si="1118"/>
        <v>8.1021122117331306</v>
      </c>
      <c r="E529" s="6">
        <f t="shared" si="1118"/>
        <v>1.4691067110373506</v>
      </c>
      <c r="F529" s="176">
        <f t="shared" si="1118"/>
        <v>0.6575354961479063</v>
      </c>
      <c r="G529" s="179">
        <f t="shared" si="1118"/>
        <v>0.95063715892565037</v>
      </c>
      <c r="H529" s="177">
        <f t="shared" si="1114"/>
        <v>0.44575793169318678</v>
      </c>
      <c r="I529" s="2"/>
      <c r="J529" s="185" t="s">
        <v>0</v>
      </c>
      <c r="K529" s="6">
        <f t="shared" ref="K529:P529" si="1119">+K332/K135</f>
        <v>1.2208673259005665</v>
      </c>
      <c r="L529" s="6">
        <f t="shared" si="1119"/>
        <v>1.3322648572820341</v>
      </c>
      <c r="M529" s="6">
        <f t="shared" si="1119"/>
        <v>2.1038802833813062</v>
      </c>
      <c r="N529" s="6">
        <f t="shared" si="1119"/>
        <v>2.3841544368294523</v>
      </c>
      <c r="O529" s="176">
        <f t="shared" si="1119"/>
        <v>1.0416112569149401</v>
      </c>
      <c r="P529" s="179">
        <f t="shared" si="1119"/>
        <v>0.88944543984292301</v>
      </c>
      <c r="Q529" s="203">
        <f t="shared" si="1116"/>
        <v>-0.14608695524538018</v>
      </c>
      <c r="R529" s="177">
        <f t="shared" si="1117"/>
        <v>-6.1379212160796781E-2</v>
      </c>
    </row>
    <row r="530" spans="1:18" x14ac:dyDescent="0.25">
      <c r="A530" s="185" t="s">
        <v>1</v>
      </c>
      <c r="B530" s="6">
        <f t="shared" ref="B530:G530" si="1120">+B333/B136</f>
        <v>0.90168987202968398</v>
      </c>
      <c r="C530" s="6">
        <f t="shared" si="1120"/>
        <v>1.2576497669979227</v>
      </c>
      <c r="D530" s="6">
        <f t="shared" si="1120"/>
        <v>4.1501997450974093</v>
      </c>
      <c r="E530" s="6">
        <f t="shared" si="1120"/>
        <v>0.88177341411021326</v>
      </c>
      <c r="F530" s="176">
        <f t="shared" si="1120"/>
        <v>0.39285758499878259</v>
      </c>
      <c r="G530" s="179">
        <f t="shared" si="1120"/>
        <v>1.4445948000182789</v>
      </c>
      <c r="H530" s="177">
        <f t="shared" si="1114"/>
        <v>2.6771462615969486</v>
      </c>
      <c r="I530" s="2"/>
      <c r="J530" s="185" t="s">
        <v>1</v>
      </c>
      <c r="K530" s="6">
        <f t="shared" ref="K530:P530" si="1121">+K333/K136</f>
        <v>1.1644518653611278</v>
      </c>
      <c r="L530" s="6">
        <f t="shared" si="1121"/>
        <v>1.3730984266593924</v>
      </c>
      <c r="M530" s="6">
        <f t="shared" si="1121"/>
        <v>2.268978393928887</v>
      </c>
      <c r="N530" s="6">
        <f t="shared" si="1121"/>
        <v>2.0523862344789241</v>
      </c>
      <c r="O530" s="176">
        <f t="shared" si="1121"/>
        <v>0.99570130233086962</v>
      </c>
      <c r="P530" s="179">
        <f t="shared" si="1121"/>
        <v>0.96690070210631907</v>
      </c>
      <c r="Q530" s="203">
        <f t="shared" si="1116"/>
        <v>-2.8924939795830662E-2</v>
      </c>
      <c r="R530" s="177">
        <f t="shared" si="1117"/>
        <v>-3.6499228076965706E-2</v>
      </c>
    </row>
    <row r="531" spans="1:18" x14ac:dyDescent="0.25">
      <c r="A531" s="185" t="s">
        <v>2</v>
      </c>
      <c r="B531" s="6">
        <f t="shared" ref="B531:G531" si="1122">+B334/B137</f>
        <v>0.8477214097406609</v>
      </c>
      <c r="C531" s="6">
        <f t="shared" si="1122"/>
        <v>2.0263671464615478</v>
      </c>
      <c r="D531" s="6">
        <f t="shared" si="1122"/>
        <v>6.8823714195961969</v>
      </c>
      <c r="E531" s="6">
        <f t="shared" si="1122"/>
        <v>0.82228324169842715</v>
      </c>
      <c r="F531" s="176">
        <f t="shared" si="1122"/>
        <v>0.5555645585745419</v>
      </c>
      <c r="G531" s="179">
        <f t="shared" si="1122"/>
        <v>1.050977397455759</v>
      </c>
      <c r="H531" s="177">
        <f t="shared" si="1114"/>
        <v>0.89172865913610289</v>
      </c>
      <c r="I531" s="2"/>
      <c r="J531" s="185" t="s">
        <v>2</v>
      </c>
      <c r="K531" s="6">
        <f t="shared" ref="K531:P531" si="1123">+K334/K137</f>
        <v>1.1025857916421764</v>
      </c>
      <c r="L531" s="6">
        <f t="shared" si="1123"/>
        <v>1.5128898516987568</v>
      </c>
      <c r="M531" s="6">
        <f t="shared" si="1123"/>
        <v>2.3959435020541546</v>
      </c>
      <c r="N531" s="6">
        <f t="shared" si="1123"/>
        <v>1.7689587226923693</v>
      </c>
      <c r="O531" s="176">
        <f t="shared" si="1123"/>
        <v>0.92402332028235834</v>
      </c>
      <c r="P531" s="179">
        <f t="shared" si="1123"/>
        <v>1.0580069163070596</v>
      </c>
      <c r="Q531" s="203">
        <f t="shared" si="1116"/>
        <v>0.14500023222764469</v>
      </c>
      <c r="R531" s="177">
        <f t="shared" si="1117"/>
        <v>-8.2202812412267567E-3</v>
      </c>
    </row>
    <row r="532" spans="1:18" x14ac:dyDescent="0.25">
      <c r="A532" s="185" t="s">
        <v>3</v>
      </c>
      <c r="B532" s="6">
        <f t="shared" ref="B532:G532" si="1124">+B335/B138</f>
        <v>0.94137958396552845</v>
      </c>
      <c r="C532" s="6">
        <f t="shared" si="1124"/>
        <v>1.7981065831102829</v>
      </c>
      <c r="D532" s="6">
        <f t="shared" si="1124"/>
        <v>4.6389685328289332</v>
      </c>
      <c r="E532" s="6">
        <f t="shared" si="1124"/>
        <v>1.1524837720115928</v>
      </c>
      <c r="F532" s="176">
        <f t="shared" si="1124"/>
        <v>0.62491264618549902</v>
      </c>
      <c r="G532" s="179">
        <f t="shared" si="1124"/>
        <v>1.143449844415841</v>
      </c>
      <c r="H532" s="177">
        <f t="shared" si="1114"/>
        <v>0.82977549165554798</v>
      </c>
      <c r="I532" s="2"/>
      <c r="J532" s="185" t="s">
        <v>3</v>
      </c>
      <c r="K532" s="6">
        <f t="shared" ref="K532:P532" si="1125">+K335/K138</f>
        <v>1.042480555417894</v>
      </c>
      <c r="L532" s="6">
        <f t="shared" si="1125"/>
        <v>1.6272893655910603</v>
      </c>
      <c r="M532" s="6">
        <f t="shared" si="1125"/>
        <v>2.596411601902886</v>
      </c>
      <c r="N532" s="6">
        <f t="shared" si="1125"/>
        <v>1.6027934284663807</v>
      </c>
      <c r="O532" s="176">
        <f t="shared" si="1125"/>
        <v>0.84997686149753204</v>
      </c>
      <c r="P532" s="179">
        <f t="shared" si="1125"/>
        <v>1.1668553451041768</v>
      </c>
      <c r="Q532" s="203">
        <f t="shared" si="1116"/>
        <v>0.37280836451047894</v>
      </c>
      <c r="R532" s="177">
        <f t="shared" si="1117"/>
        <v>2.2797861595872604E-2</v>
      </c>
    </row>
    <row r="533" spans="1:18" x14ac:dyDescent="0.25">
      <c r="A533" s="185" t="s">
        <v>4</v>
      </c>
      <c r="B533" s="6">
        <f t="shared" ref="B533:F533" si="1126">+B336/B139</f>
        <v>1.0972295269378667</v>
      </c>
      <c r="C533" s="6">
        <f t="shared" si="1126"/>
        <v>1.5241227458267996</v>
      </c>
      <c r="D533" s="6">
        <f t="shared" si="1126"/>
        <v>3.2797520950802088</v>
      </c>
      <c r="E533" s="6">
        <f t="shared" si="1126"/>
        <v>1.2533917092131235</v>
      </c>
      <c r="F533" s="176">
        <f t="shared" si="1126"/>
        <v>1.1960423692997975</v>
      </c>
      <c r="G533" s="179"/>
      <c r="H533" s="178"/>
      <c r="I533" s="2"/>
      <c r="J533" s="185" t="s">
        <v>4</v>
      </c>
      <c r="K533" s="6">
        <f t="shared" ref="K533:O533" si="1127">+K336/K139</f>
        <v>1.0182729259931949</v>
      </c>
      <c r="L533" s="6">
        <f t="shared" si="1127"/>
        <v>1.6854397095073308</v>
      </c>
      <c r="M533" s="6">
        <f t="shared" si="1127"/>
        <v>2.9191724825029173</v>
      </c>
      <c r="N533" s="6">
        <f t="shared" si="1127"/>
        <v>1.4660739708252422</v>
      </c>
      <c r="O533" s="176">
        <f t="shared" si="1127"/>
        <v>0.84682890822309898</v>
      </c>
      <c r="P533" s="179"/>
      <c r="Q533" s="204"/>
      <c r="R533" s="178"/>
    </row>
    <row r="534" spans="1:18" x14ac:dyDescent="0.25">
      <c r="A534" s="185" t="s">
        <v>5</v>
      </c>
      <c r="B534" s="6">
        <f t="shared" ref="B534:F534" si="1128">+B337/B140</f>
        <v>1.4646235886564596</v>
      </c>
      <c r="C534" s="6">
        <f t="shared" si="1128"/>
        <v>2.1346685992884438</v>
      </c>
      <c r="D534" s="6">
        <f t="shared" si="1128"/>
        <v>1.4035614946051671</v>
      </c>
      <c r="E534" s="6">
        <f t="shared" si="1128"/>
        <v>1.8704998496496958</v>
      </c>
      <c r="F534" s="176">
        <f t="shared" si="1128"/>
        <v>1.267864251636476</v>
      </c>
      <c r="G534" s="179"/>
      <c r="H534" s="178"/>
      <c r="I534" s="2"/>
      <c r="J534" s="185" t="s">
        <v>5</v>
      </c>
      <c r="K534" s="6">
        <f t="shared" ref="K534:O534" si="1129">+K337/K140</f>
        <v>1.0529578432464968</v>
      </c>
      <c r="L534" s="6">
        <f t="shared" si="1129"/>
        <v>1.7381821252738769</v>
      </c>
      <c r="M534" s="6">
        <f t="shared" si="1129"/>
        <v>2.887308918504917</v>
      </c>
      <c r="N534" s="6">
        <f t="shared" si="1129"/>
        <v>1.486201017517881</v>
      </c>
      <c r="O534" s="176">
        <f t="shared" si="1129"/>
        <v>0.84937214626206314</v>
      </c>
      <c r="P534" s="179"/>
      <c r="Q534" s="204"/>
      <c r="R534" s="178"/>
    </row>
    <row r="535" spans="1:18" x14ac:dyDescent="0.25">
      <c r="A535" s="185" t="s">
        <v>6</v>
      </c>
      <c r="B535" s="6">
        <f t="shared" ref="B535:F535" si="1130">+B338/B141</f>
        <v>1.3424655595061425</v>
      </c>
      <c r="C535" s="6">
        <f t="shared" si="1130"/>
        <v>2.1763899668092272</v>
      </c>
      <c r="D535" s="6">
        <f t="shared" si="1130"/>
        <v>0.97160320764147734</v>
      </c>
      <c r="E535" s="6">
        <f t="shared" si="1130"/>
        <v>0.87325710711264082</v>
      </c>
      <c r="F535" s="176">
        <f t="shared" si="1130"/>
        <v>0.96589457950589386</v>
      </c>
      <c r="G535" s="179"/>
      <c r="H535" s="178"/>
      <c r="I535" s="2"/>
      <c r="J535" s="185" t="s">
        <v>6</v>
      </c>
      <c r="K535" s="6">
        <f t="shared" ref="K535:O535" si="1131">+K338/K141</f>
        <v>1.0349645075088201</v>
      </c>
      <c r="L535" s="6">
        <f t="shared" si="1131"/>
        <v>1.8190349138793367</v>
      </c>
      <c r="M535" s="6">
        <f t="shared" si="1131"/>
        <v>2.4755384201288186</v>
      </c>
      <c r="N535" s="6">
        <f t="shared" si="1131"/>
        <v>1.4816050340616258</v>
      </c>
      <c r="O535" s="176">
        <f t="shared" si="1131"/>
        <v>0.85527104067071535</v>
      </c>
      <c r="P535" s="179"/>
      <c r="Q535" s="204"/>
      <c r="R535" s="178"/>
    </row>
    <row r="536" spans="1:18" x14ac:dyDescent="0.25">
      <c r="A536" s="185" t="s">
        <v>7</v>
      </c>
      <c r="B536" s="6">
        <f t="shared" ref="B536:F536" si="1132">+B339/B142</f>
        <v>1.2572386467540384</v>
      </c>
      <c r="C536" s="6">
        <f t="shared" si="1132"/>
        <v>1.6541394930909343</v>
      </c>
      <c r="D536" s="6">
        <f t="shared" si="1132"/>
        <v>2.9433771536452782</v>
      </c>
      <c r="E536" s="6">
        <f t="shared" si="1132"/>
        <v>1.0039478058897651</v>
      </c>
      <c r="F536" s="176">
        <f t="shared" si="1132"/>
        <v>1.3037528476706937</v>
      </c>
      <c r="G536" s="179"/>
      <c r="H536" s="178"/>
      <c r="I536" s="2"/>
      <c r="J536" s="185" t="s">
        <v>7</v>
      </c>
      <c r="K536" s="6">
        <f t="shared" ref="K536:O536" si="1133">+K339/K142</f>
        <v>1.0332156829434824</v>
      </c>
      <c r="L536" s="6">
        <f t="shared" si="1133"/>
        <v>1.8876995226861999</v>
      </c>
      <c r="M536" s="6">
        <f t="shared" si="1133"/>
        <v>2.6106192094303573</v>
      </c>
      <c r="N536" s="6">
        <f t="shared" si="1133"/>
        <v>1.3489848080535689</v>
      </c>
      <c r="O536" s="176">
        <f t="shared" si="1133"/>
        <v>0.87371950575235324</v>
      </c>
      <c r="P536" s="179"/>
      <c r="Q536" s="204"/>
      <c r="R536" s="178"/>
    </row>
    <row r="537" spans="1:18" x14ac:dyDescent="0.25">
      <c r="A537" s="185" t="s">
        <v>8</v>
      </c>
      <c r="B537" s="6">
        <f t="shared" ref="B537:F537" si="1134">+B340/B143</f>
        <v>2.7020445862546709</v>
      </c>
      <c r="C537" s="6">
        <f t="shared" si="1134"/>
        <v>2.2411548313520719</v>
      </c>
      <c r="D537" s="6">
        <f t="shared" si="1134"/>
        <v>8.9228282561725862</v>
      </c>
      <c r="E537" s="6">
        <f t="shared" si="1134"/>
        <v>1.503181566584173</v>
      </c>
      <c r="F537" s="176">
        <f t="shared" si="1134"/>
        <v>1.8777140758038913</v>
      </c>
      <c r="G537" s="179"/>
      <c r="H537" s="178"/>
      <c r="I537" s="2"/>
      <c r="J537" s="185" t="s">
        <v>8</v>
      </c>
      <c r="K537" s="6">
        <f t="shared" ref="K537:O537" si="1135">+K340/K143</f>
        <v>1.0980126622983617</v>
      </c>
      <c r="L537" s="6">
        <f t="shared" si="1135"/>
        <v>1.8662911487835399</v>
      </c>
      <c r="M537" s="6">
        <f t="shared" si="1135"/>
        <v>2.8805557241975825</v>
      </c>
      <c r="N537" s="6">
        <f t="shared" si="1135"/>
        <v>1.2025272561432216</v>
      </c>
      <c r="O537" s="176">
        <f t="shared" si="1135"/>
        <v>0.86888051044639047</v>
      </c>
      <c r="P537" s="179"/>
      <c r="Q537" s="204"/>
      <c r="R537" s="178"/>
    </row>
    <row r="538" spans="1:18" x14ac:dyDescent="0.25">
      <c r="A538" s="185" t="s">
        <v>9</v>
      </c>
      <c r="B538" s="6">
        <f t="shared" ref="B538:F538" si="1136">+B341/B144</f>
        <v>2.4819783396657602</v>
      </c>
      <c r="C538" s="6">
        <f t="shared" si="1136"/>
        <v>1.6771786558818802</v>
      </c>
      <c r="D538" s="6">
        <f t="shared" si="1136"/>
        <v>5.5694807018273718</v>
      </c>
      <c r="E538" s="6">
        <f t="shared" si="1136"/>
        <v>1.8979692474328351</v>
      </c>
      <c r="F538" s="176">
        <f t="shared" si="1136"/>
        <v>0.98138701687166574</v>
      </c>
      <c r="G538" s="179"/>
      <c r="H538" s="178"/>
      <c r="I538" s="2"/>
      <c r="J538" s="185" t="s">
        <v>9</v>
      </c>
      <c r="K538" s="6">
        <f t="shared" ref="K538:O538" si="1137">+K341/K144</f>
        <v>1.1725501023702511</v>
      </c>
      <c r="L538" s="6">
        <f t="shared" si="1137"/>
        <v>1.8101185384988696</v>
      </c>
      <c r="M538" s="6">
        <f t="shared" si="1137"/>
        <v>3.2372578856053931</v>
      </c>
      <c r="N538" s="6">
        <f t="shared" si="1137"/>
        <v>1.179211586880569</v>
      </c>
      <c r="O538" s="176">
        <f t="shared" si="1137"/>
        <v>0.82026783343020637</v>
      </c>
      <c r="P538" s="179"/>
      <c r="Q538" s="204"/>
      <c r="R538" s="178"/>
    </row>
    <row r="539" spans="1:18" ht="25.5" x14ac:dyDescent="0.25">
      <c r="A539" s="186" t="s">
        <v>13</v>
      </c>
      <c r="B539" s="189">
        <f t="shared" ref="B539:F539" si="1138">+B342/B145</f>
        <v>1.1725501023702514</v>
      </c>
      <c r="C539" s="189">
        <f t="shared" si="1138"/>
        <v>1.8101185384988696</v>
      </c>
      <c r="D539" s="189">
        <f t="shared" si="1138"/>
        <v>3.2372578856053931</v>
      </c>
      <c r="E539" s="189">
        <f t="shared" si="1138"/>
        <v>1.179211586880569</v>
      </c>
      <c r="F539" s="190">
        <f t="shared" si="1138"/>
        <v>0.82026783343020637</v>
      </c>
      <c r="G539" s="191"/>
      <c r="H539" s="192"/>
      <c r="I539" s="3"/>
      <c r="J539" s="186" t="s">
        <v>14</v>
      </c>
      <c r="K539" s="189">
        <f t="shared" ref="K539:P539" si="1139">+K342/K145</f>
        <v>1.1209224262410102</v>
      </c>
      <c r="L539" s="189">
        <f t="shared" si="1139"/>
        <v>1.5707662260095459</v>
      </c>
      <c r="M539" s="189">
        <f t="shared" si="1139"/>
        <v>2.4407789403165867</v>
      </c>
      <c r="N539" s="189">
        <f t="shared" si="1139"/>
        <v>1.685920671807168</v>
      </c>
      <c r="O539" s="190">
        <f t="shared" si="1139"/>
        <v>0.91843940363490351</v>
      </c>
      <c r="P539" s="191">
        <f t="shared" si="1139"/>
        <v>0.9608734875308157</v>
      </c>
      <c r="Q539" s="206">
        <f t="shared" ref="Q539" si="1140">+P539/O539-1</f>
        <v>4.6202377345713863E-2</v>
      </c>
      <c r="R539" s="215">
        <f t="shared" ref="R539" si="1141">+POWER(P539/K539,0.2)-1</f>
        <v>-3.0343014590173856E-2</v>
      </c>
    </row>
    <row r="540" spans="1:18" ht="25.5" x14ac:dyDescent="0.25">
      <c r="A540" s="187" t="s">
        <v>15</v>
      </c>
      <c r="B540" s="193">
        <f>+B539/B$593</f>
        <v>0.37216372417847576</v>
      </c>
      <c r="C540" s="193">
        <f t="shared" ref="C540" si="1142">+C539/C$593</f>
        <v>0.50409223325942454</v>
      </c>
      <c r="D540" s="193">
        <f t="shared" ref="D540" si="1143">+D539/D$593</f>
        <v>1.0774037144286863</v>
      </c>
      <c r="E540" s="193">
        <f t="shared" ref="E540" si="1144">+E539/E$593</f>
        <v>0.45157386276325984</v>
      </c>
      <c r="F540" s="194">
        <f t="shared" ref="F540" si="1145">+F539/F$593</f>
        <v>0.41094346470445858</v>
      </c>
      <c r="G540" s="195"/>
      <c r="H540" s="196"/>
      <c r="I540" s="3"/>
      <c r="J540" s="187" t="s">
        <v>15</v>
      </c>
      <c r="K540" s="193">
        <f>+K539/K$593</f>
        <v>0.39397638107867045</v>
      </c>
      <c r="L540" s="193">
        <f t="shared" ref="L540" si="1146">+L539/L$593</f>
        <v>0.46616737208702397</v>
      </c>
      <c r="M540" s="193">
        <f t="shared" ref="M540" si="1147">+M539/M$593</f>
        <v>0.71001160425048293</v>
      </c>
      <c r="N540" s="193">
        <f t="shared" ref="N540" si="1148">+N539/N$593</f>
        <v>0.61136802933841328</v>
      </c>
      <c r="O540" s="194">
        <f t="shared" ref="O540" si="1149">+O539/O$593</f>
        <v>0.43518327705318988</v>
      </c>
      <c r="P540" s="195">
        <f t="shared" ref="P540" si="1150">+P539/P$593</f>
        <v>0.42179579241307918</v>
      </c>
      <c r="Q540" s="205"/>
      <c r="R540" s="196"/>
    </row>
    <row r="541" spans="1:18" ht="26.25" thickBot="1" x14ac:dyDescent="0.3">
      <c r="A541" s="188" t="s">
        <v>12</v>
      </c>
      <c r="B541" s="197"/>
      <c r="C541" s="198">
        <f>+C539/B539-1</f>
        <v>0.54374515412160696</v>
      </c>
      <c r="D541" s="198">
        <f t="shared" ref="D541" si="1151">+D539/C539-1</f>
        <v>0.78842314287883575</v>
      </c>
      <c r="E541" s="198">
        <f t="shared" ref="E541" si="1152">+E539/D539-1</f>
        <v>-0.63573751966935221</v>
      </c>
      <c r="F541" s="199">
        <f t="shared" ref="F541" si="1153">+F539/E539-1</f>
        <v>-0.30439300075052311</v>
      </c>
      <c r="G541" s="200"/>
      <c r="H541" s="201"/>
      <c r="I541" s="2"/>
      <c r="J541" s="188" t="s">
        <v>12</v>
      </c>
      <c r="K541" s="197"/>
      <c r="L541" s="198">
        <f>+L539/K539-1</f>
        <v>0.40131572822311834</v>
      </c>
      <c r="M541" s="198">
        <f t="shared" ref="M541" si="1154">+M539/L539-1</f>
        <v>0.55387790996580399</v>
      </c>
      <c r="N541" s="198">
        <f t="shared" ref="N541" si="1155">+N539/M539-1</f>
        <v>-0.30926941233420679</v>
      </c>
      <c r="O541" s="199">
        <f t="shared" ref="O541" si="1156">+O539/N539-1</f>
        <v>-0.45522976318309671</v>
      </c>
      <c r="P541" s="214">
        <f t="shared" ref="P541" si="1157">+P539/O539-1</f>
        <v>4.6202377345713863E-2</v>
      </c>
      <c r="Q541" s="200"/>
      <c r="R541" s="201"/>
    </row>
    <row r="542" spans="1:18" ht="15.75" thickBo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</row>
    <row r="543" spans="1:18" ht="15.75" thickBot="1" x14ac:dyDescent="0.3">
      <c r="A543" s="279" t="s">
        <v>157</v>
      </c>
      <c r="B543" s="280"/>
      <c r="C543" s="280"/>
      <c r="D543" s="280"/>
      <c r="E543" s="280"/>
      <c r="F543" s="280"/>
      <c r="G543" s="280"/>
      <c r="H543" s="281"/>
      <c r="I543" s="2"/>
      <c r="J543" s="279" t="s">
        <v>158</v>
      </c>
      <c r="K543" s="280"/>
      <c r="L543" s="280"/>
      <c r="M543" s="280"/>
      <c r="N543" s="280"/>
      <c r="O543" s="280"/>
      <c r="P543" s="280"/>
      <c r="Q543" s="280"/>
      <c r="R543" s="281"/>
    </row>
    <row r="544" spans="1:18" ht="38.25" x14ac:dyDescent="0.25">
      <c r="A544" s="180"/>
      <c r="B544" s="181">
        <v>2016</v>
      </c>
      <c r="C544" s="181">
        <f>+B544+1</f>
        <v>2017</v>
      </c>
      <c r="D544" s="181">
        <f t="shared" ref="D544" si="1158">+C544+1</f>
        <v>2018</v>
      </c>
      <c r="E544" s="181">
        <f t="shared" ref="E544" si="1159">+D544+1</f>
        <v>2019</v>
      </c>
      <c r="F544" s="182">
        <f t="shared" ref="F544" si="1160">+E544+1</f>
        <v>2020</v>
      </c>
      <c r="G544" s="183">
        <f t="shared" ref="G544" si="1161">+F544+1</f>
        <v>2021</v>
      </c>
      <c r="H544" s="184" t="s">
        <v>16</v>
      </c>
      <c r="I544" s="2"/>
      <c r="J544" s="180"/>
      <c r="K544" s="181">
        <v>2016</v>
      </c>
      <c r="L544" s="181">
        <f>+K544+1</f>
        <v>2017</v>
      </c>
      <c r="M544" s="181">
        <f t="shared" ref="M544" si="1162">+L544+1</f>
        <v>2018</v>
      </c>
      <c r="N544" s="181">
        <f t="shared" ref="N544" si="1163">+M544+1</f>
        <v>2019</v>
      </c>
      <c r="O544" s="182">
        <f t="shared" ref="O544" si="1164">+N544+1</f>
        <v>2020</v>
      </c>
      <c r="P544" s="183">
        <f t="shared" ref="P544" si="1165">+O544+1</f>
        <v>2021</v>
      </c>
      <c r="Q544" s="202" t="s">
        <v>16</v>
      </c>
      <c r="R544" s="184" t="s">
        <v>21</v>
      </c>
    </row>
    <row r="545" spans="1:18" x14ac:dyDescent="0.25">
      <c r="A545" s="185" t="s">
        <v>10</v>
      </c>
      <c r="B545" s="6">
        <f>+B348/B151</f>
        <v>3.4306071734875641</v>
      </c>
      <c r="C545" s="6">
        <f t="shared" ref="C545:G545" si="1166">+C348/C151</f>
        <v>5.3863636363636367</v>
      </c>
      <c r="D545" s="6">
        <f t="shared" si="1166"/>
        <v>5.2386688918115398</v>
      </c>
      <c r="E545" s="6">
        <f t="shared" si="1166"/>
        <v>4.846927273547049</v>
      </c>
      <c r="F545" s="176">
        <f t="shared" si="1166"/>
        <v>5.4043180174743242</v>
      </c>
      <c r="G545" s="179">
        <f t="shared" si="1166"/>
        <v>5.375515103141562</v>
      </c>
      <c r="H545" s="177">
        <f>+G545/F545-1</f>
        <v>-5.3296112922353034E-3</v>
      </c>
      <c r="I545" s="2"/>
      <c r="J545" s="185" t="s">
        <v>10</v>
      </c>
      <c r="K545" s="6">
        <f t="shared" ref="K545:P545" si="1167">+K348/K151</f>
        <v>4.6311272352047563</v>
      </c>
      <c r="L545" s="6">
        <f t="shared" si="1167"/>
        <v>4.7044439886057043</v>
      </c>
      <c r="M545" s="6">
        <f t="shared" si="1167"/>
        <v>4.9718794709666536</v>
      </c>
      <c r="N545" s="6">
        <f t="shared" si="1167"/>
        <v>5.1887955092986457</v>
      </c>
      <c r="O545" s="176">
        <f t="shared" si="1167"/>
        <v>5.2599956237223262</v>
      </c>
      <c r="P545" s="179">
        <f t="shared" si="1167"/>
        <v>4.6569762094113845</v>
      </c>
      <c r="Q545" s="203">
        <f>+P545/O545-1</f>
        <v>-0.11464256958529651</v>
      </c>
      <c r="R545" s="177">
        <f>+POWER(P545/K545,0.2)-1</f>
        <v>1.1138305748403798E-3</v>
      </c>
    </row>
    <row r="546" spans="1:18" x14ac:dyDescent="0.25">
      <c r="A546" s="185" t="s">
        <v>11</v>
      </c>
      <c r="B546" s="6">
        <f t="shared" ref="B546:G546" si="1168">+B349/B152</f>
        <v>4.6031299629433562</v>
      </c>
      <c r="C546" s="6">
        <f t="shared" si="1168"/>
        <v>4.9863036175769482</v>
      </c>
      <c r="D546" s="6">
        <f t="shared" si="1168"/>
        <v>4.4456545149400819</v>
      </c>
      <c r="E546" s="6">
        <f t="shared" si="1168"/>
        <v>5.0794318042492081</v>
      </c>
      <c r="F546" s="176">
        <f t="shared" si="1168"/>
        <v>5.0956889313529636</v>
      </c>
      <c r="G546" s="179">
        <f t="shared" si="1168"/>
        <v>5.4318157004039733</v>
      </c>
      <c r="H546" s="177">
        <f t="shared" ref="H546:H550" si="1169">+G546/F546-1</f>
        <v>6.5962968615072892E-2</v>
      </c>
      <c r="I546" s="2"/>
      <c r="J546" s="185" t="s">
        <v>11</v>
      </c>
      <c r="K546" s="6">
        <f t="shared" ref="K546:P546" si="1170">+K349/K152</f>
        <v>4.5825903854106214</v>
      </c>
      <c r="L546" s="6">
        <f t="shared" si="1170"/>
        <v>4.7317152214982867</v>
      </c>
      <c r="M546" s="6">
        <f t="shared" si="1170"/>
        <v>4.9325038289384642</v>
      </c>
      <c r="N546" s="6">
        <f t="shared" si="1170"/>
        <v>5.2422713881317007</v>
      </c>
      <c r="O546" s="176">
        <f t="shared" si="1170"/>
        <v>5.2610233602647147</v>
      </c>
      <c r="P546" s="179">
        <f t="shared" si="1170"/>
        <v>4.6921416575305575</v>
      </c>
      <c r="Q546" s="203">
        <f t="shared" ref="Q546:Q550" si="1171">+P546/O546-1</f>
        <v>-0.10813137744849954</v>
      </c>
      <c r="R546" s="177">
        <f t="shared" ref="R546:R550" si="1172">+POWER(P546/K546,0.2)-1</f>
        <v>4.7361195374338028E-3</v>
      </c>
    </row>
    <row r="547" spans="1:18" x14ac:dyDescent="0.25">
      <c r="A547" s="185" t="s">
        <v>0</v>
      </c>
      <c r="B547" s="6">
        <f t="shared" ref="B547:G547" si="1173">+B350/B153</f>
        <v>5.2947533807409028</v>
      </c>
      <c r="C547" s="6">
        <f t="shared" si="1173"/>
        <v>6.2445991554301932</v>
      </c>
      <c r="D547" s="6">
        <f t="shared" si="1173"/>
        <v>6.5406914689231765</v>
      </c>
      <c r="E547" s="6">
        <f t="shared" si="1173"/>
        <v>5.8125672601671594</v>
      </c>
      <c r="F547" s="176">
        <f t="shared" si="1173"/>
        <v>4.6643561290838091</v>
      </c>
      <c r="G547" s="179">
        <f t="shared" si="1173"/>
        <v>4.7903587726596575</v>
      </c>
      <c r="H547" s="177">
        <f t="shared" si="1169"/>
        <v>2.7013941493485127E-2</v>
      </c>
      <c r="I547" s="2"/>
      <c r="J547" s="185" t="s">
        <v>0</v>
      </c>
      <c r="K547" s="6">
        <f t="shared" ref="K547:P547" si="1174">+K350/K153</f>
        <v>4.7239843014353067</v>
      </c>
      <c r="L547" s="6">
        <f t="shared" si="1174"/>
        <v>4.8474469821216637</v>
      </c>
      <c r="M547" s="6">
        <f t="shared" si="1174"/>
        <v>4.9570146470267309</v>
      </c>
      <c r="N547" s="6">
        <f t="shared" si="1174"/>
        <v>5.1143053332511972</v>
      </c>
      <c r="O547" s="176">
        <f t="shared" si="1174"/>
        <v>5.2011662672158891</v>
      </c>
      <c r="P547" s="179">
        <f t="shared" si="1174"/>
        <v>4.7001282309793702</v>
      </c>
      <c r="Q547" s="203">
        <f t="shared" si="1171"/>
        <v>-9.6331862989013306E-2</v>
      </c>
      <c r="R547" s="177">
        <f t="shared" si="1172"/>
        <v>-1.0120442669739882E-3</v>
      </c>
    </row>
    <row r="548" spans="1:18" x14ac:dyDescent="0.25">
      <c r="A548" s="185" t="s">
        <v>1</v>
      </c>
      <c r="B548" s="6">
        <f t="shared" ref="B548:G548" si="1175">+B351/B154</f>
        <v>4.254595959891935</v>
      </c>
      <c r="C548" s="6">
        <f t="shared" si="1175"/>
        <v>2.8832194890599605</v>
      </c>
      <c r="D548" s="6">
        <f t="shared" si="1175"/>
        <v>5.3737650311807732</v>
      </c>
      <c r="E548" s="6">
        <f t="shared" si="1175"/>
        <v>4.5728538765329452</v>
      </c>
      <c r="F548" s="176">
        <f t="shared" si="1175"/>
        <v>2.3542910819334915</v>
      </c>
      <c r="G548" s="179">
        <f t="shared" si="1175"/>
        <v>5.4072087723936493</v>
      </c>
      <c r="H548" s="177">
        <f t="shared" si="1169"/>
        <v>1.2967460624932201</v>
      </c>
      <c r="I548" s="2"/>
      <c r="J548" s="185" t="s">
        <v>1</v>
      </c>
      <c r="K548" s="6">
        <f t="shared" ref="K548:P548" si="1176">+K351/K154</f>
        <v>4.7411439573913707</v>
      </c>
      <c r="L548" s="6">
        <f t="shared" si="1176"/>
        <v>4.6987928522489311</v>
      </c>
      <c r="M548" s="6">
        <f t="shared" si="1176"/>
        <v>5.2058826662088773</v>
      </c>
      <c r="N548" s="6">
        <f t="shared" si="1176"/>
        <v>5.0638759517884937</v>
      </c>
      <c r="O548" s="176">
        <f t="shared" si="1176"/>
        <v>4.8741124927841391</v>
      </c>
      <c r="P548" s="179">
        <f t="shared" si="1176"/>
        <v>5.0455757232969018</v>
      </c>
      <c r="Q548" s="203">
        <f t="shared" si="1171"/>
        <v>3.5178349036179446E-2</v>
      </c>
      <c r="R548" s="177">
        <f t="shared" si="1172"/>
        <v>1.2524445506259196E-2</v>
      </c>
    </row>
    <row r="549" spans="1:18" x14ac:dyDescent="0.25">
      <c r="A549" s="185" t="s">
        <v>2</v>
      </c>
      <c r="B549" s="6">
        <f t="shared" ref="B549:G549" si="1177">+B352/B155</f>
        <v>4.3655012821314649</v>
      </c>
      <c r="C549" s="6">
        <f t="shared" si="1177"/>
        <v>5.2257442598553485</v>
      </c>
      <c r="D549" s="6">
        <f t="shared" si="1177"/>
        <v>5.727560874642414</v>
      </c>
      <c r="E549" s="6">
        <f t="shared" si="1177"/>
        <v>4.7586185976673283</v>
      </c>
      <c r="F549" s="176">
        <f t="shared" si="1177"/>
        <v>4.1216241894081511</v>
      </c>
      <c r="G549" s="179">
        <f t="shared" si="1177"/>
        <v>3.9817136115617169</v>
      </c>
      <c r="H549" s="177">
        <f t="shared" si="1169"/>
        <v>-3.3945496099809347E-2</v>
      </c>
      <c r="I549" s="2"/>
      <c r="J549" s="185" t="s">
        <v>2</v>
      </c>
      <c r="K549" s="6">
        <f t="shared" ref="K549:P549" si="1178">+K352/K155</f>
        <v>4.6995861571648367</v>
      </c>
      <c r="L549" s="6">
        <f t="shared" si="1178"/>
        <v>4.7539208561508186</v>
      </c>
      <c r="M549" s="6">
        <f t="shared" si="1178"/>
        <v>5.2313531128723136</v>
      </c>
      <c r="N549" s="6">
        <f t="shared" si="1178"/>
        <v>5.0005526217183025</v>
      </c>
      <c r="O549" s="176">
        <f t="shared" si="1178"/>
        <v>4.8023877177709018</v>
      </c>
      <c r="P549" s="179">
        <f t="shared" si="1178"/>
        <v>4.9899353667012845</v>
      </c>
      <c r="Q549" s="203">
        <f t="shared" si="1171"/>
        <v>3.905300028908032E-2</v>
      </c>
      <c r="R549" s="177">
        <f t="shared" si="1172"/>
        <v>1.206186537319609E-2</v>
      </c>
    </row>
    <row r="550" spans="1:18" x14ac:dyDescent="0.25">
      <c r="A550" s="185" t="s">
        <v>3</v>
      </c>
      <c r="B550" s="6">
        <f t="shared" ref="B550:G550" si="1179">+B353/B156</f>
        <v>5.7957264252124414</v>
      </c>
      <c r="C550" s="6">
        <f t="shared" si="1179"/>
        <v>3.7595783149818716</v>
      </c>
      <c r="D550" s="6">
        <f t="shared" si="1179"/>
        <v>5.1775018004883275</v>
      </c>
      <c r="E550" s="6">
        <f t="shared" si="1179"/>
        <v>5.8548086921390583</v>
      </c>
      <c r="F550" s="176">
        <f t="shared" si="1179"/>
        <v>4.6747244934233914</v>
      </c>
      <c r="G550" s="179">
        <f t="shared" si="1179"/>
        <v>5.874614248826127</v>
      </c>
      <c r="H550" s="177">
        <f t="shared" si="1169"/>
        <v>0.25667603665003003</v>
      </c>
      <c r="I550" s="2"/>
      <c r="J550" s="185" t="s">
        <v>3</v>
      </c>
      <c r="K550" s="6">
        <f t="shared" ref="K550:P550" si="1180">+K353/K156</f>
        <v>4.8306386780972517</v>
      </c>
      <c r="L550" s="6">
        <f t="shared" si="1180"/>
        <v>4.6140925673275772</v>
      </c>
      <c r="M550" s="6">
        <f t="shared" si="1180"/>
        <v>5.3767180794976461</v>
      </c>
      <c r="N550" s="6">
        <f t="shared" si="1180"/>
        <v>5.0721088256468754</v>
      </c>
      <c r="O550" s="176">
        <f t="shared" si="1180"/>
        <v>4.665488696325701</v>
      </c>
      <c r="P550" s="179">
        <f t="shared" si="1180"/>
        <v>5.098060829086716</v>
      </c>
      <c r="Q550" s="203">
        <f t="shared" si="1171"/>
        <v>9.2717432388526921E-2</v>
      </c>
      <c r="R550" s="177">
        <f t="shared" si="1172"/>
        <v>1.083458304378504E-2</v>
      </c>
    </row>
    <row r="551" spans="1:18" x14ac:dyDescent="0.25">
      <c r="A551" s="185" t="s">
        <v>4</v>
      </c>
      <c r="B551" s="6">
        <f t="shared" ref="B551:F551" si="1181">+B354/B157</f>
        <v>3.9630982925676297</v>
      </c>
      <c r="C551" s="6">
        <f t="shared" si="1181"/>
        <v>7.4773835476498896</v>
      </c>
      <c r="D551" s="6">
        <f t="shared" si="1181"/>
        <v>5.4167874635701967</v>
      </c>
      <c r="E551" s="6">
        <f t="shared" si="1181"/>
        <v>4.9786703281729849</v>
      </c>
      <c r="F551" s="176">
        <f t="shared" si="1181"/>
        <v>5.0985114396249136</v>
      </c>
      <c r="G551" s="179"/>
      <c r="H551" s="178"/>
      <c r="I551" s="2"/>
      <c r="J551" s="185" t="s">
        <v>4</v>
      </c>
      <c r="K551" s="6">
        <f t="shared" ref="K551:O551" si="1182">+K354/K157</f>
        <v>4.6967099321045227</v>
      </c>
      <c r="L551" s="6">
        <f t="shared" si="1182"/>
        <v>4.8549022926050283</v>
      </c>
      <c r="M551" s="6">
        <f t="shared" si="1182"/>
        <v>5.2539144318244677</v>
      </c>
      <c r="N551" s="6">
        <f t="shared" si="1182"/>
        <v>5.035689807701889</v>
      </c>
      <c r="O551" s="176">
        <f t="shared" si="1182"/>
        <v>4.6945052713675555</v>
      </c>
      <c r="P551" s="179"/>
      <c r="Q551" s="204"/>
      <c r="R551" s="178"/>
    </row>
    <row r="552" spans="1:18" x14ac:dyDescent="0.25">
      <c r="A552" s="185" t="s">
        <v>5</v>
      </c>
      <c r="B552" s="6">
        <f t="shared" ref="B552:F552" si="1183">+B355/B158</f>
        <v>4.8889203076224748</v>
      </c>
      <c r="C552" s="6">
        <f t="shared" si="1183"/>
        <v>4.4618901151094574</v>
      </c>
      <c r="D552" s="6">
        <f t="shared" si="1183"/>
        <v>5.5335296782963299</v>
      </c>
      <c r="E552" s="6">
        <f t="shared" si="1183"/>
        <v>4.9127013656345166</v>
      </c>
      <c r="F552" s="176">
        <f t="shared" si="1183"/>
        <v>4.8825878226725905</v>
      </c>
      <c r="G552" s="179"/>
      <c r="H552" s="178"/>
      <c r="I552" s="2"/>
      <c r="J552" s="185" t="s">
        <v>5</v>
      </c>
      <c r="K552" s="6">
        <f t="shared" ref="K552:O552" si="1184">+K355/K158</f>
        <v>4.5829494356471976</v>
      </c>
      <c r="L552" s="6">
        <f t="shared" si="1184"/>
        <v>4.8005768964481668</v>
      </c>
      <c r="M552" s="6">
        <f t="shared" si="1184"/>
        <v>5.3986727152939222</v>
      </c>
      <c r="N552" s="6">
        <f t="shared" si="1184"/>
        <v>4.9629540977472573</v>
      </c>
      <c r="O552" s="176">
        <f t="shared" si="1184"/>
        <v>4.6839099153535741</v>
      </c>
      <c r="P552" s="179"/>
      <c r="Q552" s="204"/>
      <c r="R552" s="178"/>
    </row>
    <row r="553" spans="1:18" x14ac:dyDescent="0.25">
      <c r="A553" s="185" t="s">
        <v>6</v>
      </c>
      <c r="B553" s="6">
        <f t="shared" ref="B553:F553" si="1185">+B356/B159</f>
        <v>5.1994385308223183</v>
      </c>
      <c r="C553" s="6">
        <f t="shared" si="1185"/>
        <v>4.0621811863246116</v>
      </c>
      <c r="D553" s="6">
        <f t="shared" si="1185"/>
        <v>4.9587857798856412</v>
      </c>
      <c r="E553" s="6">
        <f t="shared" si="1185"/>
        <v>6.5351545196934477</v>
      </c>
      <c r="F553" s="176">
        <f t="shared" si="1185"/>
        <v>5.7678846423071537</v>
      </c>
      <c r="G553" s="179"/>
      <c r="H553" s="178"/>
      <c r="I553" s="2"/>
      <c r="J553" s="185" t="s">
        <v>6</v>
      </c>
      <c r="K553" s="6">
        <f t="shared" ref="K553:O553" si="1186">+K356/K159</f>
        <v>4.5832280418740243</v>
      </c>
      <c r="L553" s="6">
        <f t="shared" si="1186"/>
        <v>4.6681503808589184</v>
      </c>
      <c r="M553" s="6">
        <f t="shared" si="1186"/>
        <v>5.5383419701206824</v>
      </c>
      <c r="N553" s="6">
        <f t="shared" si="1186"/>
        <v>5.058720706721366</v>
      </c>
      <c r="O553" s="176">
        <f t="shared" si="1186"/>
        <v>4.6234223874623641</v>
      </c>
      <c r="P553" s="179"/>
      <c r="Q553" s="204"/>
      <c r="R553" s="178"/>
    </row>
    <row r="554" spans="1:18" x14ac:dyDescent="0.25">
      <c r="A554" s="185" t="s">
        <v>7</v>
      </c>
      <c r="B554" s="6">
        <f t="shared" ref="B554:F554" si="1187">+B357/B160</f>
        <v>5.2390398799328786</v>
      </c>
      <c r="C554" s="6">
        <f t="shared" si="1187"/>
        <v>4.8541965721357956</v>
      </c>
      <c r="D554" s="6">
        <f t="shared" si="1187"/>
        <v>5.0900194133446801</v>
      </c>
      <c r="E554" s="6">
        <f t="shared" si="1187"/>
        <v>4.8859802776696508</v>
      </c>
      <c r="F554" s="176">
        <f t="shared" si="1187"/>
        <v>5.2386410030644814</v>
      </c>
      <c r="G554" s="179"/>
      <c r="H554" s="178"/>
      <c r="I554" s="2"/>
      <c r="J554" s="185" t="s">
        <v>7</v>
      </c>
      <c r="K554" s="6">
        <f t="shared" ref="K554:O554" si="1188">+K357/K160</f>
        <v>4.6431695256863614</v>
      </c>
      <c r="L554" s="6">
        <f t="shared" si="1188"/>
        <v>4.629854642005311</v>
      </c>
      <c r="M554" s="6">
        <f t="shared" si="1188"/>
        <v>5.5552528362109692</v>
      </c>
      <c r="N554" s="6">
        <f t="shared" si="1188"/>
        <v>5.0412760775044028</v>
      </c>
      <c r="O554" s="176">
        <f t="shared" si="1188"/>
        <v>4.648139944950092</v>
      </c>
      <c r="P554" s="179"/>
      <c r="Q554" s="204"/>
      <c r="R554" s="178"/>
    </row>
    <row r="555" spans="1:18" x14ac:dyDescent="0.25">
      <c r="A555" s="185" t="s">
        <v>8</v>
      </c>
      <c r="B555" s="6">
        <f t="shared" ref="B555:F555" si="1189">+B358/B161</f>
        <v>3.895239989301805</v>
      </c>
      <c r="C555" s="6">
        <f t="shared" si="1189"/>
        <v>8.2969506787638991</v>
      </c>
      <c r="D555" s="6">
        <f t="shared" si="1189"/>
        <v>4.0260680666183921</v>
      </c>
      <c r="E555" s="6">
        <f t="shared" si="1189"/>
        <v>4.6974390692565677</v>
      </c>
      <c r="F555" s="176">
        <f t="shared" si="1189"/>
        <v>4.3648023565330121</v>
      </c>
      <c r="G555" s="179"/>
      <c r="H555" s="178"/>
      <c r="I555" s="2"/>
      <c r="J555" s="185" t="s">
        <v>8</v>
      </c>
      <c r="K555" s="6">
        <f t="shared" ref="K555:O555" si="1190">+K358/K161</f>
        <v>4.6266430289085401</v>
      </c>
      <c r="L555" s="6">
        <f t="shared" si="1190"/>
        <v>4.9125114155251151</v>
      </c>
      <c r="M555" s="6">
        <f t="shared" si="1190"/>
        <v>5.1286815140628272</v>
      </c>
      <c r="N555" s="6">
        <f t="shared" si="1190"/>
        <v>5.2128839202239927</v>
      </c>
      <c r="O555" s="176">
        <f t="shared" si="1190"/>
        <v>4.6150712312373487</v>
      </c>
      <c r="P555" s="179"/>
      <c r="Q555" s="204"/>
      <c r="R555" s="178"/>
    </row>
    <row r="556" spans="1:18" x14ac:dyDescent="0.25">
      <c r="A556" s="185" t="s">
        <v>9</v>
      </c>
      <c r="B556" s="6">
        <f t="shared" ref="B556:F556" si="1191">+B359/B162</f>
        <v>4.0440336982778309</v>
      </c>
      <c r="C556" s="6">
        <f t="shared" si="1191"/>
        <v>4.645788797771309</v>
      </c>
      <c r="D556" s="6">
        <f t="shared" si="1191"/>
        <v>5.7598913906094795</v>
      </c>
      <c r="E556" s="6">
        <f t="shared" si="1191"/>
        <v>6.1802516875275604</v>
      </c>
      <c r="F556" s="176">
        <f t="shared" si="1191"/>
        <v>6.4385006826362163</v>
      </c>
      <c r="G556" s="179"/>
      <c r="H556" s="178"/>
      <c r="I556" s="2"/>
      <c r="J556" s="185" t="s">
        <v>9</v>
      </c>
      <c r="K556" s="6">
        <f t="shared" ref="K556:O556" si="1192">+K359/K162</f>
        <v>4.5943307680218295</v>
      </c>
      <c r="L556" s="6">
        <f t="shared" si="1192"/>
        <v>4.9792715126222644</v>
      </c>
      <c r="M556" s="6">
        <f t="shared" si="1192"/>
        <v>5.2058745120471608</v>
      </c>
      <c r="N556" s="6">
        <f t="shared" si="1192"/>
        <v>5.2264607678092148</v>
      </c>
      <c r="O556" s="176">
        <f t="shared" si="1192"/>
        <v>4.6168133126467179</v>
      </c>
      <c r="P556" s="179"/>
      <c r="Q556" s="204"/>
      <c r="R556" s="178"/>
    </row>
    <row r="557" spans="1:18" ht="25.5" x14ac:dyDescent="0.25">
      <c r="A557" s="186" t="s">
        <v>13</v>
      </c>
      <c r="B557" s="189">
        <f t="shared" ref="B557:F557" si="1193">+B360/B163</f>
        <v>4.5943307680218304</v>
      </c>
      <c r="C557" s="189">
        <f t="shared" si="1193"/>
        <v>4.9792715126222644</v>
      </c>
      <c r="D557" s="189">
        <f t="shared" si="1193"/>
        <v>5.2058745120471608</v>
      </c>
      <c r="E557" s="189">
        <f t="shared" si="1193"/>
        <v>5.2264607678092148</v>
      </c>
      <c r="F557" s="190">
        <f t="shared" si="1193"/>
        <v>4.6168133126467179</v>
      </c>
      <c r="G557" s="191"/>
      <c r="H557" s="192"/>
      <c r="I557" s="3"/>
      <c r="J557" s="186" t="s">
        <v>14</v>
      </c>
      <c r="K557" s="189">
        <f t="shared" ref="K557:P557" si="1194">+K360/K163</f>
        <v>4.6606199199169831</v>
      </c>
      <c r="L557" s="189">
        <f t="shared" si="1194"/>
        <v>4.766519582001334</v>
      </c>
      <c r="M557" s="189">
        <f t="shared" si="1194"/>
        <v>5.2218373542837364</v>
      </c>
      <c r="N557" s="189">
        <f t="shared" si="1194"/>
        <v>5.0998887680743854</v>
      </c>
      <c r="O557" s="190">
        <f t="shared" si="1194"/>
        <v>4.827517236850789</v>
      </c>
      <c r="P557" s="191">
        <f t="shared" si="1194"/>
        <v>4.8647551723476745</v>
      </c>
      <c r="Q557" s="206">
        <f t="shared" ref="Q557" si="1195">+P557/O557-1</f>
        <v>7.7136825556272104E-3</v>
      </c>
      <c r="R557" s="215">
        <f t="shared" ref="R557" si="1196">+POWER(P557/K557,0.2)-1</f>
        <v>8.6104425877193691E-3</v>
      </c>
    </row>
    <row r="558" spans="1:18" ht="25.5" x14ac:dyDescent="0.25">
      <c r="A558" s="187" t="s">
        <v>15</v>
      </c>
      <c r="B558" s="193">
        <f>+B557/B$593</f>
        <v>1.4582261732598023</v>
      </c>
      <c r="C558" s="193">
        <f t="shared" ref="C558" si="1197">+C557/C$593</f>
        <v>1.3866562014686297</v>
      </c>
      <c r="D558" s="193">
        <f t="shared" ref="D558" si="1198">+D557/D$593</f>
        <v>1.7325862610665446</v>
      </c>
      <c r="E558" s="193">
        <f t="shared" ref="E558" si="1199">+E557/E$593</f>
        <v>2.0014500398046673</v>
      </c>
      <c r="F558" s="194">
        <f t="shared" ref="F558" si="1200">+F557/F$593</f>
        <v>2.3129631338324828</v>
      </c>
      <c r="G558" s="195"/>
      <c r="H558" s="196"/>
      <c r="I558" s="3"/>
      <c r="J558" s="187" t="s">
        <v>15</v>
      </c>
      <c r="K558" s="193">
        <f>+K557/K$593</f>
        <v>1.638092098656307</v>
      </c>
      <c r="L558" s="193">
        <f t="shared" ref="L558" si="1201">+L557/L$593</f>
        <v>1.4145936363731049</v>
      </c>
      <c r="M558" s="193">
        <f t="shared" ref="M558" si="1202">+M557/M$593</f>
        <v>1.5190089752942539</v>
      </c>
      <c r="N558" s="193">
        <f t="shared" ref="N558" si="1203">+N557/N$593</f>
        <v>1.8493805776997823</v>
      </c>
      <c r="O558" s="194">
        <f t="shared" ref="O558" si="1204">+O557/O$593</f>
        <v>2.2874179427068819</v>
      </c>
      <c r="P558" s="195">
        <f t="shared" ref="P558" si="1205">+P557/P$593</f>
        <v>2.135487438714669</v>
      </c>
      <c r="Q558" s="205"/>
      <c r="R558" s="196"/>
    </row>
    <row r="559" spans="1:18" ht="26.25" thickBot="1" x14ac:dyDescent="0.3">
      <c r="A559" s="188" t="s">
        <v>12</v>
      </c>
      <c r="B559" s="197"/>
      <c r="C559" s="198">
        <f>+C557/B557-1</f>
        <v>8.378603196786738E-2</v>
      </c>
      <c r="D559" s="198">
        <f t="shared" ref="D559" si="1206">+D557/C557-1</f>
        <v>4.5509267540535969E-2</v>
      </c>
      <c r="E559" s="198">
        <f t="shared" ref="E559" si="1207">+E557/D557-1</f>
        <v>3.9544279667929061E-3</v>
      </c>
      <c r="F559" s="199">
        <f t="shared" ref="F559" si="1208">+F557/E557-1</f>
        <v>-0.11664632764823069</v>
      </c>
      <c r="G559" s="200"/>
      <c r="H559" s="201"/>
      <c r="I559" s="2"/>
      <c r="J559" s="188" t="s">
        <v>12</v>
      </c>
      <c r="K559" s="197"/>
      <c r="L559" s="198">
        <f>+L557/K557-1</f>
        <v>2.2722226635944365E-2</v>
      </c>
      <c r="M559" s="198">
        <f t="shared" ref="M559" si="1209">+M557/L557-1</f>
        <v>9.55241585499218E-2</v>
      </c>
      <c r="N559" s="198">
        <f t="shared" ref="N559" si="1210">+N557/M557-1</f>
        <v>-2.3353578048406765E-2</v>
      </c>
      <c r="O559" s="199">
        <f t="shared" ref="O559" si="1211">+O557/N557-1</f>
        <v>-5.3407347416802309E-2</v>
      </c>
      <c r="P559" s="214">
        <f t="shared" ref="P559" si="1212">+P557/O557-1</f>
        <v>7.7136825556272104E-3</v>
      </c>
      <c r="Q559" s="200"/>
      <c r="R559" s="201"/>
    </row>
    <row r="560" spans="1:18" ht="15.75" thickBo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</row>
    <row r="561" spans="1:18" ht="15.75" thickBot="1" x14ac:dyDescent="0.3">
      <c r="A561" s="279" t="s">
        <v>159</v>
      </c>
      <c r="B561" s="280"/>
      <c r="C561" s="280"/>
      <c r="D561" s="280"/>
      <c r="E561" s="280"/>
      <c r="F561" s="280"/>
      <c r="G561" s="280"/>
      <c r="H561" s="281"/>
      <c r="I561" s="2"/>
      <c r="J561" s="279" t="s">
        <v>160</v>
      </c>
      <c r="K561" s="280"/>
      <c r="L561" s="280"/>
      <c r="M561" s="280"/>
      <c r="N561" s="280"/>
      <c r="O561" s="280"/>
      <c r="P561" s="280"/>
      <c r="Q561" s="280"/>
      <c r="R561" s="281"/>
    </row>
    <row r="562" spans="1:18" ht="38.25" x14ac:dyDescent="0.25">
      <c r="A562" s="180"/>
      <c r="B562" s="181">
        <v>2016</v>
      </c>
      <c r="C562" s="181">
        <f>+B562+1</f>
        <v>2017</v>
      </c>
      <c r="D562" s="181">
        <f t="shared" ref="D562:G562" si="1213">+C562+1</f>
        <v>2018</v>
      </c>
      <c r="E562" s="181">
        <f t="shared" si="1213"/>
        <v>2019</v>
      </c>
      <c r="F562" s="182">
        <f t="shared" si="1213"/>
        <v>2020</v>
      </c>
      <c r="G562" s="183">
        <f t="shared" si="1213"/>
        <v>2021</v>
      </c>
      <c r="H562" s="184" t="s">
        <v>16</v>
      </c>
      <c r="I562" s="2"/>
      <c r="J562" s="180"/>
      <c r="K562" s="181">
        <v>2016</v>
      </c>
      <c r="L562" s="181">
        <f>+K562+1</f>
        <v>2017</v>
      </c>
      <c r="M562" s="181">
        <f t="shared" ref="M562:P562" si="1214">+L562+1</f>
        <v>2018</v>
      </c>
      <c r="N562" s="181">
        <f t="shared" si="1214"/>
        <v>2019</v>
      </c>
      <c r="O562" s="182">
        <f t="shared" si="1214"/>
        <v>2020</v>
      </c>
      <c r="P562" s="183">
        <f t="shared" si="1214"/>
        <v>2021</v>
      </c>
      <c r="Q562" s="202" t="s">
        <v>16</v>
      </c>
      <c r="R562" s="184" t="s">
        <v>21</v>
      </c>
    </row>
    <row r="563" spans="1:18" x14ac:dyDescent="0.25">
      <c r="A563" s="185" t="s">
        <v>10</v>
      </c>
      <c r="B563" s="6">
        <f>+B366/B169</f>
        <v>2.4700233251152217</v>
      </c>
      <c r="C563" s="6">
        <f t="shared" ref="C563:G563" si="1215">+C366/C169</f>
        <v>2.8154767145577955</v>
      </c>
      <c r="D563" s="6">
        <f t="shared" si="1215"/>
        <v>2.8736936037630256</v>
      </c>
      <c r="E563" s="6">
        <f t="shared" si="1215"/>
        <v>2.3469531928401746</v>
      </c>
      <c r="F563" s="176">
        <f t="shared" si="1215"/>
        <v>0.92889281690317949</v>
      </c>
      <c r="G563" s="179">
        <f t="shared" si="1215"/>
        <v>2.5148656681979658</v>
      </c>
      <c r="H563" s="177">
        <f>+G563/F563-1</f>
        <v>1.7073798208303894</v>
      </c>
      <c r="I563" s="2"/>
      <c r="J563" s="185" t="s">
        <v>10</v>
      </c>
      <c r="K563" s="6">
        <f t="shared" ref="K563:P563" si="1216">+K366/K169</f>
        <v>1.7414559854747591</v>
      </c>
      <c r="L563" s="6">
        <f t="shared" si="1216"/>
        <v>2.7542831907597374</v>
      </c>
      <c r="M563" s="6">
        <f t="shared" si="1216"/>
        <v>3.3416607319014604</v>
      </c>
      <c r="N563" s="6">
        <f t="shared" si="1216"/>
        <v>2.0051878686482336</v>
      </c>
      <c r="O563" s="176">
        <f t="shared" si="1216"/>
        <v>1.9819243235705635</v>
      </c>
      <c r="P563" s="179">
        <f t="shared" si="1216"/>
        <v>1.631894585386402</v>
      </c>
      <c r="Q563" s="203">
        <f>+P563/O563-1</f>
        <v>-0.17661105119975551</v>
      </c>
      <c r="R563" s="177">
        <f>+POWER(P563/K563,0.2)-1</f>
        <v>-1.291189184361563E-2</v>
      </c>
    </row>
    <row r="564" spans="1:18" x14ac:dyDescent="0.25">
      <c r="A564" s="185" t="s">
        <v>11</v>
      </c>
      <c r="B564" s="6">
        <f t="shared" ref="B564:G564" si="1217">+B367/B170</f>
        <v>2.3976806713093164</v>
      </c>
      <c r="C564" s="6">
        <f t="shared" si="1217"/>
        <v>3.3694318185497911</v>
      </c>
      <c r="D564" s="6">
        <f t="shared" si="1217"/>
        <v>3.4815774544414677</v>
      </c>
      <c r="E564" s="6">
        <f t="shared" si="1217"/>
        <v>2.5007600076079055</v>
      </c>
      <c r="F564" s="176">
        <f t="shared" si="1217"/>
        <v>0.75222532658061236</v>
      </c>
      <c r="G564" s="179">
        <f t="shared" si="1217"/>
        <v>3.6732628670864704</v>
      </c>
      <c r="H564" s="177">
        <f t="shared" ref="H564:H568" si="1218">+G564/F564-1</f>
        <v>3.8831948849475815</v>
      </c>
      <c r="I564" s="2"/>
      <c r="J564" s="185" t="s">
        <v>11</v>
      </c>
      <c r="K564" s="6">
        <f t="shared" ref="K564:P564" si="1219">+K367/K170</f>
        <v>1.7182208031531969</v>
      </c>
      <c r="L564" s="6">
        <f t="shared" si="1219"/>
        <v>2.8207826035944468</v>
      </c>
      <c r="M564" s="6">
        <f t="shared" si="1219"/>
        <v>3.3489506271941605</v>
      </c>
      <c r="N564" s="6">
        <f t="shared" si="1219"/>
        <v>1.9768993794505558</v>
      </c>
      <c r="O564" s="176">
        <f t="shared" si="1219"/>
        <v>1.7188080610758878</v>
      </c>
      <c r="P564" s="179">
        <f t="shared" si="1219"/>
        <v>1.9215899432716042</v>
      </c>
      <c r="Q564" s="203">
        <f t="shared" ref="Q564:Q566" si="1220">+P564/O564-1</f>
        <v>0.11797820058441255</v>
      </c>
      <c r="R564" s="177">
        <f t="shared" ref="R564:R566" si="1221">+POWER(P564/K564,0.2)-1</f>
        <v>2.2624866215594563E-2</v>
      </c>
    </row>
    <row r="565" spans="1:18" x14ac:dyDescent="0.25">
      <c r="A565" s="185" t="s">
        <v>0</v>
      </c>
      <c r="B565" s="6">
        <f t="shared" ref="B565:G565" si="1222">+B368/B171</f>
        <v>2.9556086508352908</v>
      </c>
      <c r="C565" s="6">
        <f t="shared" si="1222"/>
        <v>3.4313061436000352</v>
      </c>
      <c r="D565" s="6">
        <f t="shared" si="1222"/>
        <v>2.7027912049713216</v>
      </c>
      <c r="E565" s="6">
        <f t="shared" si="1222"/>
        <v>2.772076971282786</v>
      </c>
      <c r="F565" s="176">
        <f t="shared" si="1222"/>
        <v>0.88948132915272993</v>
      </c>
      <c r="G565" s="179">
        <f t="shared" si="1222"/>
        <v>4.1092749213400328</v>
      </c>
      <c r="H565" s="177">
        <f t="shared" si="1218"/>
        <v>3.6198551747615637</v>
      </c>
      <c r="I565" s="2"/>
      <c r="J565" s="185" t="s">
        <v>0</v>
      </c>
      <c r="K565" s="6">
        <f t="shared" ref="K565:P565" si="1223">+K368/K171</f>
        <v>1.8292536048521741</v>
      </c>
      <c r="L565" s="6">
        <f t="shared" si="1223"/>
        <v>2.8470564926195365</v>
      </c>
      <c r="M565" s="6">
        <f t="shared" si="1223"/>
        <v>3.2780734773305418</v>
      </c>
      <c r="N565" s="6">
        <f t="shared" si="1223"/>
        <v>1.9834261987763719</v>
      </c>
      <c r="O565" s="176">
        <f t="shared" si="1223"/>
        <v>1.5535697427551256</v>
      </c>
      <c r="P565" s="179">
        <f t="shared" si="1223"/>
        <v>2.2555274660270195</v>
      </c>
      <c r="Q565" s="203">
        <f t="shared" si="1220"/>
        <v>0.4518353466559093</v>
      </c>
      <c r="R565" s="177">
        <f t="shared" si="1221"/>
        <v>4.2785155286652277E-2</v>
      </c>
    </row>
    <row r="566" spans="1:18" x14ac:dyDescent="0.25">
      <c r="A566" s="185" t="s">
        <v>1</v>
      </c>
      <c r="B566" s="6">
        <f t="shared" ref="B566:G566" si="1224">+B369/B172</f>
        <v>2.8104519985727805</v>
      </c>
      <c r="C566" s="6">
        <f t="shared" si="1224"/>
        <v>3.5969913016682313</v>
      </c>
      <c r="D566" s="6">
        <f t="shared" si="1224"/>
        <v>2.6494952984374631</v>
      </c>
      <c r="E566" s="6">
        <f t="shared" si="1224"/>
        <v>2.1884644411523406</v>
      </c>
      <c r="F566" s="176">
        <f t="shared" si="1224"/>
        <v>1.9972089136765712</v>
      </c>
      <c r="G566" s="179">
        <f t="shared" si="1224"/>
        <v>2.9682787892326612</v>
      </c>
      <c r="H566" s="177">
        <f t="shared" si="1218"/>
        <v>0.48621346966076362</v>
      </c>
      <c r="I566" s="2"/>
      <c r="J566" s="185" t="s">
        <v>1</v>
      </c>
      <c r="K566" s="6">
        <f t="shared" ref="K566:P566" si="1225">+K369/K172</f>
        <v>1.8565895095260101</v>
      </c>
      <c r="L566" s="6">
        <f t="shared" si="1225"/>
        <v>2.8918785881466169</v>
      </c>
      <c r="M566" s="6">
        <f t="shared" si="1225"/>
        <v>3.1938284534236248</v>
      </c>
      <c r="N566" s="6">
        <f t="shared" si="1225"/>
        <v>1.9566166611041349</v>
      </c>
      <c r="O566" s="176">
        <f t="shared" si="1225"/>
        <v>1.5409738455266093</v>
      </c>
      <c r="P566" s="179">
        <f t="shared" si="1225"/>
        <v>2.3157798141875072</v>
      </c>
      <c r="Q566" s="203">
        <f t="shared" si="1220"/>
        <v>0.502802802857512</v>
      </c>
      <c r="R566" s="177">
        <f t="shared" si="1221"/>
        <v>4.5192475146456301E-2</v>
      </c>
    </row>
    <row r="567" spans="1:18" x14ac:dyDescent="0.25">
      <c r="A567" s="185" t="s">
        <v>2</v>
      </c>
      <c r="B567" s="6">
        <f t="shared" ref="B567:G567" si="1226">+B370/B173</f>
        <v>2.895487665790955</v>
      </c>
      <c r="C567" s="6">
        <f t="shared" si="1226"/>
        <v>3.7299624819325179</v>
      </c>
      <c r="D567" s="6">
        <f t="shared" si="1226"/>
        <v>2.4351025244405751</v>
      </c>
      <c r="E567" s="6">
        <f t="shared" si="1226"/>
        <v>2.5201650131961526</v>
      </c>
      <c r="F567" s="176">
        <f t="shared" si="1226"/>
        <v>2.0773939419727778</v>
      </c>
      <c r="G567" s="179">
        <f t="shared" si="1226"/>
        <v>3.1057317337422883</v>
      </c>
      <c r="H567" s="177">
        <f t="shared" si="1218"/>
        <v>0.49501337757486619</v>
      </c>
      <c r="I567" s="2"/>
      <c r="J567" s="185" t="s">
        <v>2</v>
      </c>
      <c r="K567" s="6">
        <f t="shared" ref="K567:P567" si="1227">+K370/K173</f>
        <v>1.8493969581250653</v>
      </c>
      <c r="L567" s="6">
        <f t="shared" si="1227"/>
        <v>2.9486174614665783</v>
      </c>
      <c r="M567" s="6">
        <f t="shared" si="1227"/>
        <v>3.0829859968253279</v>
      </c>
      <c r="N567" s="6">
        <f t="shared" si="1227"/>
        <v>1.9620504441451454</v>
      </c>
      <c r="O567" s="176">
        <f t="shared" si="1227"/>
        <v>1.5214155807996819</v>
      </c>
      <c r="P567" s="179">
        <f t="shared" si="1227"/>
        <v>2.3947019246426127</v>
      </c>
      <c r="Q567" s="203">
        <f t="shared" ref="Q567:Q568" si="1228">+P567/O567-1</f>
        <v>0.57399592515275577</v>
      </c>
      <c r="R567" s="177">
        <f t="shared" ref="R567:R568" si="1229">+POWER(P567/K567,0.2)-1</f>
        <v>5.3038536848424966E-2</v>
      </c>
    </row>
    <row r="568" spans="1:18" x14ac:dyDescent="0.25">
      <c r="A568" s="185" t="s">
        <v>3</v>
      </c>
      <c r="B568" s="6">
        <f t="shared" ref="B568:G568" si="1230">+B371/B174</f>
        <v>2.7570531417204531</v>
      </c>
      <c r="C568" s="6">
        <f t="shared" si="1230"/>
        <v>3.2175263478686169</v>
      </c>
      <c r="D568" s="6">
        <f t="shared" si="1230"/>
        <v>3.1648519998252138</v>
      </c>
      <c r="E568" s="6">
        <f t="shared" si="1230"/>
        <v>2.6989273084314158</v>
      </c>
      <c r="F568" s="176">
        <f t="shared" si="1230"/>
        <v>1.4925558456926273</v>
      </c>
      <c r="G568" s="179">
        <f t="shared" si="1230"/>
        <v>4.2892312943537956</v>
      </c>
      <c r="H568" s="177">
        <f t="shared" si="1218"/>
        <v>1.8737492849812654</v>
      </c>
      <c r="I568" s="2"/>
      <c r="J568" s="185" t="s">
        <v>3</v>
      </c>
      <c r="K568" s="6">
        <f t="shared" ref="K568:P568" si="1231">+K371/K174</f>
        <v>1.9195021920742903</v>
      </c>
      <c r="L568" s="6">
        <f t="shared" si="1231"/>
        <v>2.9841548534570275</v>
      </c>
      <c r="M568" s="6">
        <f t="shared" si="1231"/>
        <v>3.0787727245450482</v>
      </c>
      <c r="N568" s="6">
        <f t="shared" si="1231"/>
        <v>1.9482634175509903</v>
      </c>
      <c r="O568" s="176">
        <f t="shared" si="1231"/>
        <v>1.4701872133571985</v>
      </c>
      <c r="P568" s="179">
        <f t="shared" si="1231"/>
        <v>2.5269376449258165</v>
      </c>
      <c r="Q568" s="203">
        <f t="shared" si="1228"/>
        <v>0.71878630283792888</v>
      </c>
      <c r="R568" s="177">
        <f t="shared" si="1229"/>
        <v>5.6528417007094545E-2</v>
      </c>
    </row>
    <row r="569" spans="1:18" x14ac:dyDescent="0.25">
      <c r="A569" s="185" t="s">
        <v>4</v>
      </c>
      <c r="B569" s="6">
        <f t="shared" ref="B569:F569" si="1232">+B372/B175</f>
        <v>2.3843246375180165</v>
      </c>
      <c r="C569" s="6">
        <f t="shared" si="1232"/>
        <v>3.1533749902493962</v>
      </c>
      <c r="D569" s="6">
        <f t="shared" si="1232"/>
        <v>2.3851386361832296</v>
      </c>
      <c r="E569" s="6">
        <f t="shared" si="1232"/>
        <v>2.2160470365961644</v>
      </c>
      <c r="F569" s="176">
        <f t="shared" si="1232"/>
        <v>2.131173078392683</v>
      </c>
      <c r="G569" s="179"/>
      <c r="H569" s="178"/>
      <c r="I569" s="2"/>
      <c r="J569" s="185" t="s">
        <v>4</v>
      </c>
      <c r="K569" s="6">
        <f t="shared" ref="K569:O569" si="1233">+K372/K175</f>
        <v>1.8623006080623425</v>
      </c>
      <c r="L569" s="6">
        <f t="shared" si="1233"/>
        <v>3.0593932645396</v>
      </c>
      <c r="M569" s="6">
        <f t="shared" si="1233"/>
        <v>2.9948547997383899</v>
      </c>
      <c r="N569" s="6">
        <f t="shared" si="1233"/>
        <v>1.9412440794669188</v>
      </c>
      <c r="O569" s="176">
        <f t="shared" si="1233"/>
        <v>1.4553709820635581</v>
      </c>
      <c r="P569" s="179"/>
      <c r="Q569" s="204"/>
      <c r="R569" s="178"/>
    </row>
    <row r="570" spans="1:18" x14ac:dyDescent="0.25">
      <c r="A570" s="185" t="s">
        <v>5</v>
      </c>
      <c r="B570" s="6">
        <f t="shared" ref="B570:F570" si="1234">+B373/B176</f>
        <v>2.5309745375786163</v>
      </c>
      <c r="C570" s="6">
        <f t="shared" si="1234"/>
        <v>3.1105309016079019</v>
      </c>
      <c r="D570" s="6">
        <f t="shared" si="1234"/>
        <v>1.824258669001068</v>
      </c>
      <c r="E570" s="6">
        <f t="shared" si="1234"/>
        <v>2.1618575899759809</v>
      </c>
      <c r="F570" s="176">
        <f t="shared" si="1234"/>
        <v>2.0933955615349786</v>
      </c>
      <c r="G570" s="179"/>
      <c r="H570" s="178"/>
      <c r="I570" s="2"/>
      <c r="J570" s="185" t="s">
        <v>5</v>
      </c>
      <c r="K570" s="6">
        <f t="shared" ref="K570:O570" si="1235">+K373/K176</f>
        <v>1.8713824265524543</v>
      </c>
      <c r="L570" s="6">
        <f t="shared" si="1235"/>
        <v>3.1353901035676746</v>
      </c>
      <c r="M570" s="6">
        <f t="shared" si="1235"/>
        <v>2.7662222169493731</v>
      </c>
      <c r="N570" s="6">
        <f t="shared" si="1235"/>
        <v>1.9775872624292976</v>
      </c>
      <c r="O570" s="176">
        <f t="shared" si="1235"/>
        <v>1.4547837698960171</v>
      </c>
      <c r="P570" s="179"/>
      <c r="Q570" s="204"/>
      <c r="R570" s="178"/>
    </row>
    <row r="571" spans="1:18" x14ac:dyDescent="0.25">
      <c r="A571" s="185" t="s">
        <v>6</v>
      </c>
      <c r="B571" s="6">
        <f t="shared" ref="B571:F571" si="1236">+B374/B177</f>
        <v>2.7108713743652393</v>
      </c>
      <c r="C571" s="6">
        <f t="shared" si="1236"/>
        <v>3.4521187042988108</v>
      </c>
      <c r="D571" s="6">
        <f t="shared" si="1236"/>
        <v>1.1037540299500384</v>
      </c>
      <c r="E571" s="6">
        <f t="shared" si="1236"/>
        <v>2.3099906287757896</v>
      </c>
      <c r="F571" s="176">
        <f t="shared" si="1236"/>
        <v>1.7820710278682839</v>
      </c>
      <c r="G571" s="179"/>
      <c r="H571" s="178"/>
      <c r="I571" s="2"/>
      <c r="J571" s="185" t="s">
        <v>6</v>
      </c>
      <c r="K571" s="6">
        <f t="shared" ref="K571:O571" si="1237">+K374/K177</f>
        <v>1.7789421912752408</v>
      </c>
      <c r="L571" s="6">
        <f t="shared" si="1237"/>
        <v>3.2201820384741988</v>
      </c>
      <c r="M571" s="6">
        <f t="shared" si="1237"/>
        <v>2.3282901704634686</v>
      </c>
      <c r="N571" s="6">
        <f t="shared" si="1237"/>
        <v>2.1950075472935824</v>
      </c>
      <c r="O571" s="176">
        <f t="shared" si="1237"/>
        <v>1.4246385532092094</v>
      </c>
      <c r="P571" s="179"/>
      <c r="Q571" s="204"/>
      <c r="R571" s="178"/>
    </row>
    <row r="572" spans="1:18" x14ac:dyDescent="0.25">
      <c r="A572" s="185" t="s">
        <v>7</v>
      </c>
      <c r="B572" s="6">
        <f t="shared" ref="B572:F572" si="1238">+B375/B178</f>
        <v>3.124658678639852</v>
      </c>
      <c r="C572" s="6">
        <f t="shared" si="1238"/>
        <v>3.5410252950538905</v>
      </c>
      <c r="D572" s="6">
        <f t="shared" si="1238"/>
        <v>1.2922952641248777</v>
      </c>
      <c r="E572" s="6">
        <f t="shared" si="1238"/>
        <v>1.9005679255297951</v>
      </c>
      <c r="F572" s="176">
        <f t="shared" si="1238"/>
        <v>2.3180723028623804</v>
      </c>
      <c r="G572" s="179"/>
      <c r="H572" s="178"/>
      <c r="I572" s="2"/>
      <c r="J572" s="185" t="s">
        <v>7</v>
      </c>
      <c r="K572" s="6">
        <f t="shared" ref="K572:O572" si="1239">+K375/K178</f>
        <v>1.7999201476985316</v>
      </c>
      <c r="L572" s="6">
        <f t="shared" si="1239"/>
        <v>3.2587978102818069</v>
      </c>
      <c r="M572" s="6">
        <f t="shared" si="1239"/>
        <v>2.0856922232619559</v>
      </c>
      <c r="N572" s="6">
        <f t="shared" si="1239"/>
        <v>2.3374288958019926</v>
      </c>
      <c r="O572" s="176">
        <f t="shared" si="1239"/>
        <v>1.4417212627186922</v>
      </c>
      <c r="P572" s="179"/>
      <c r="Q572" s="204"/>
      <c r="R572" s="178"/>
    </row>
    <row r="573" spans="1:18" x14ac:dyDescent="0.25">
      <c r="A573" s="185" t="s">
        <v>8</v>
      </c>
      <c r="B573" s="6">
        <f t="shared" ref="B573:F573" si="1240">+B376/B179</f>
        <v>3.0458801357698624</v>
      </c>
      <c r="C573" s="6">
        <f t="shared" si="1240"/>
        <v>3.3317874884292134</v>
      </c>
      <c r="D573" s="6">
        <f t="shared" si="1240"/>
        <v>2.0693679807239018</v>
      </c>
      <c r="E573" s="6">
        <f t="shared" si="1240"/>
        <v>2.1899629091458777</v>
      </c>
      <c r="F573" s="176">
        <f t="shared" si="1240"/>
        <v>2.3905495265794539</v>
      </c>
      <c r="G573" s="179"/>
      <c r="H573" s="178"/>
      <c r="I573" s="2"/>
      <c r="J573" s="185" t="s">
        <v>8</v>
      </c>
      <c r="K573" s="6">
        <f t="shared" ref="K573:O573" si="1241">+K376/K179</f>
        <v>1.8388945779194272</v>
      </c>
      <c r="L573" s="6">
        <f t="shared" si="1241"/>
        <v>3.2818342123199851</v>
      </c>
      <c r="M573" s="6">
        <f t="shared" si="1241"/>
        <v>2.0349742276561682</v>
      </c>
      <c r="N573" s="6">
        <f t="shared" si="1241"/>
        <v>2.3511367950405444</v>
      </c>
      <c r="O573" s="176">
        <f t="shared" si="1241"/>
        <v>1.457024037401293</v>
      </c>
      <c r="P573" s="179"/>
      <c r="Q573" s="204"/>
      <c r="R573" s="178"/>
    </row>
    <row r="574" spans="1:18" x14ac:dyDescent="0.25">
      <c r="A574" s="185" t="s">
        <v>9</v>
      </c>
      <c r="B574" s="6">
        <f t="shared" ref="B574:F574" si="1242">+B377/B180</f>
        <v>2.7869617228698358</v>
      </c>
      <c r="C574" s="6">
        <f t="shared" si="1242"/>
        <v>3.4190611453110451</v>
      </c>
      <c r="D574" s="6">
        <f t="shared" si="1242"/>
        <v>2.9101837080994537</v>
      </c>
      <c r="E574" s="6">
        <f t="shared" si="1242"/>
        <v>1.3477024802775677</v>
      </c>
      <c r="F574" s="176">
        <f t="shared" si="1242"/>
        <v>2.3290632308489321</v>
      </c>
      <c r="G574" s="179"/>
      <c r="H574" s="178"/>
      <c r="I574" s="2"/>
      <c r="J574" s="185" t="s">
        <v>9</v>
      </c>
      <c r="K574" s="6">
        <f t="shared" ref="K574:O574" si="1243">+K377/K180</f>
        <v>1.9085650064081043</v>
      </c>
      <c r="L574" s="6">
        <f t="shared" si="1243"/>
        <v>3.3406160575701724</v>
      </c>
      <c r="M574" s="6">
        <f t="shared" si="1243"/>
        <v>2.0256282715714722</v>
      </c>
      <c r="N574" s="6">
        <f t="shared" si="1243"/>
        <v>2.1874979503366365</v>
      </c>
      <c r="O574" s="176">
        <f t="shared" si="1243"/>
        <v>1.5096519245692528</v>
      </c>
      <c r="P574" s="179"/>
      <c r="Q574" s="204"/>
      <c r="R574" s="178"/>
    </row>
    <row r="575" spans="1:18" ht="25.5" x14ac:dyDescent="0.25">
      <c r="A575" s="186" t="s">
        <v>13</v>
      </c>
      <c r="B575" s="189">
        <f t="shared" ref="B575:F575" si="1244">+B378/B181</f>
        <v>2.7318030952041545</v>
      </c>
      <c r="C575" s="189">
        <f t="shared" si="1244"/>
        <v>3.340616057570176</v>
      </c>
      <c r="D575" s="189">
        <f t="shared" si="1244"/>
        <v>2.0256282715714744</v>
      </c>
      <c r="E575" s="189">
        <f t="shared" si="1244"/>
        <v>2.1874979503366343</v>
      </c>
      <c r="F575" s="190">
        <f t="shared" si="1244"/>
        <v>1.5096519245692528</v>
      </c>
      <c r="G575" s="191"/>
      <c r="H575" s="192"/>
      <c r="I575" s="3"/>
      <c r="J575" s="186" t="s">
        <v>14</v>
      </c>
      <c r="K575" s="189">
        <f t="shared" ref="K575:P575" si="1245">+K378/K181</f>
        <v>1.8312496124000839</v>
      </c>
      <c r="L575" s="189">
        <f t="shared" si="1245"/>
        <v>3.032752636356415</v>
      </c>
      <c r="M575" s="189">
        <f t="shared" si="1245"/>
        <v>2.6783908576662987</v>
      </c>
      <c r="N575" s="189">
        <f t="shared" si="1245"/>
        <v>2.0562508289585377</v>
      </c>
      <c r="O575" s="190">
        <f t="shared" si="1245"/>
        <v>1.534844872599225</v>
      </c>
      <c r="P575" s="191">
        <f t="shared" si="1245"/>
        <v>2.1255829995677424</v>
      </c>
      <c r="Q575" s="206">
        <f t="shared" ref="Q575" si="1246">+P575/O575-1</f>
        <v>0.38488458183276575</v>
      </c>
      <c r="R575" s="215">
        <f t="shared" ref="R575" si="1247">+POWER(P575/K575,0.2)-1</f>
        <v>3.0258258347684697E-2</v>
      </c>
    </row>
    <row r="576" spans="1:18" ht="25.5" x14ac:dyDescent="0.25">
      <c r="A576" s="187" t="s">
        <v>15</v>
      </c>
      <c r="B576" s="193">
        <f>+B575/B$593</f>
        <v>0.86706573269517573</v>
      </c>
      <c r="C576" s="193">
        <f t="shared" ref="C576:F576" si="1248">+C575/C$593</f>
        <v>0.93031399497149336</v>
      </c>
      <c r="D576" s="193">
        <f t="shared" si="1248"/>
        <v>0.67415680213401852</v>
      </c>
      <c r="E576" s="193">
        <f t="shared" si="1248"/>
        <v>0.83769266704150347</v>
      </c>
      <c r="F576" s="194">
        <f t="shared" si="1248"/>
        <v>0.75631588500297908</v>
      </c>
      <c r="G576" s="195"/>
      <c r="H576" s="196"/>
      <c r="I576" s="3"/>
      <c r="J576" s="187" t="s">
        <v>15</v>
      </c>
      <c r="K576" s="193">
        <f>+K575/K$593</f>
        <v>0.64363873739642663</v>
      </c>
      <c r="L576" s="193">
        <f t="shared" ref="L576" si="1249">+L575/L$593</f>
        <v>0.90005139101563036</v>
      </c>
      <c r="M576" s="193">
        <f t="shared" ref="M576" si="1250">+M575/M$593</f>
        <v>0.77913184117149625</v>
      </c>
      <c r="N576" s="193">
        <f t="shared" ref="N576" si="1251">+N575/N$593</f>
        <v>0.74566142888462517</v>
      </c>
      <c r="O576" s="194">
        <f t="shared" ref="O576:P576" si="1252">+O575/O$593</f>
        <v>0.72725409948932718</v>
      </c>
      <c r="P576" s="195">
        <f t="shared" si="1252"/>
        <v>0.93306973007067429</v>
      </c>
      <c r="Q576" s="205"/>
      <c r="R576" s="196"/>
    </row>
    <row r="577" spans="1:18" ht="26.25" thickBot="1" x14ac:dyDescent="0.3">
      <c r="A577" s="188" t="s">
        <v>12</v>
      </c>
      <c r="B577" s="197"/>
      <c r="C577" s="198">
        <f>+C575/B575-1</f>
        <v>0.22286121698698902</v>
      </c>
      <c r="D577" s="198">
        <f t="shared" ref="D577:F577" si="1253">+D575/C575-1</f>
        <v>-0.39363631238579644</v>
      </c>
      <c r="E577" s="198">
        <f t="shared" si="1253"/>
        <v>7.9910850888540441E-2</v>
      </c>
      <c r="F577" s="199">
        <f t="shared" si="1253"/>
        <v>-0.30987275926958824</v>
      </c>
      <c r="G577" s="200"/>
      <c r="H577" s="201"/>
      <c r="I577" s="2"/>
      <c r="J577" s="188" t="s">
        <v>12</v>
      </c>
      <c r="K577" s="197"/>
      <c r="L577" s="198">
        <f>+L575/K575-1</f>
        <v>0.65611100519585075</v>
      </c>
      <c r="M577" s="198">
        <f t="shared" ref="M577:P577" si="1254">+M575/L575-1</f>
        <v>-0.11684493302950372</v>
      </c>
      <c r="N577" s="198">
        <f t="shared" si="1254"/>
        <v>-0.23228126952682182</v>
      </c>
      <c r="O577" s="199">
        <f t="shared" si="1254"/>
        <v>-0.25357118354252417</v>
      </c>
      <c r="P577" s="214">
        <f t="shared" si="1254"/>
        <v>0.38488458183276575</v>
      </c>
      <c r="Q577" s="200"/>
      <c r="R577" s="201"/>
    </row>
    <row r="578" spans="1:18" ht="15.75" thickBo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</row>
    <row r="579" spans="1:18" ht="15.75" thickBot="1" x14ac:dyDescent="0.3">
      <c r="A579" s="282" t="s">
        <v>98</v>
      </c>
      <c r="B579" s="283"/>
      <c r="C579" s="283"/>
      <c r="D579" s="283"/>
      <c r="E579" s="283"/>
      <c r="F579" s="283"/>
      <c r="G579" s="283"/>
      <c r="H579" s="284"/>
      <c r="I579" s="2"/>
      <c r="J579" s="282" t="s">
        <v>99</v>
      </c>
      <c r="K579" s="283"/>
      <c r="L579" s="283"/>
      <c r="M579" s="283"/>
      <c r="N579" s="283"/>
      <c r="O579" s="283"/>
      <c r="P579" s="283"/>
      <c r="Q579" s="283"/>
      <c r="R579" s="284"/>
    </row>
    <row r="580" spans="1:18" ht="38.25" x14ac:dyDescent="0.25">
      <c r="A580" s="180"/>
      <c r="B580" s="181">
        <v>2016</v>
      </c>
      <c r="C580" s="181">
        <f>+B580+1</f>
        <v>2017</v>
      </c>
      <c r="D580" s="181">
        <f t="shared" ref="D580:G580" si="1255">+C580+1</f>
        <v>2018</v>
      </c>
      <c r="E580" s="181">
        <f t="shared" si="1255"/>
        <v>2019</v>
      </c>
      <c r="F580" s="182">
        <f t="shared" si="1255"/>
        <v>2020</v>
      </c>
      <c r="G580" s="183">
        <f t="shared" si="1255"/>
        <v>2021</v>
      </c>
      <c r="H580" s="184" t="s">
        <v>16</v>
      </c>
      <c r="I580" s="2"/>
      <c r="J580" s="180"/>
      <c r="K580" s="181">
        <v>2016</v>
      </c>
      <c r="L580" s="181">
        <f>+K580+1</f>
        <v>2017</v>
      </c>
      <c r="M580" s="181">
        <f t="shared" ref="M580:P580" si="1256">+L580+1</f>
        <v>2018</v>
      </c>
      <c r="N580" s="181">
        <f t="shared" si="1256"/>
        <v>2019</v>
      </c>
      <c r="O580" s="182">
        <f t="shared" si="1256"/>
        <v>2020</v>
      </c>
      <c r="P580" s="183">
        <f t="shared" si="1256"/>
        <v>2021</v>
      </c>
      <c r="Q580" s="202" t="s">
        <v>16</v>
      </c>
      <c r="R580" s="184" t="s">
        <v>21</v>
      </c>
    </row>
    <row r="581" spans="1:18" x14ac:dyDescent="0.25">
      <c r="A581" s="185" t="s">
        <v>10</v>
      </c>
      <c r="B581" s="6">
        <f t="shared" ref="B581:G584" si="1257">+B384/B187</f>
        <v>2.8036463590368634</v>
      </c>
      <c r="C581" s="6">
        <f t="shared" si="1257"/>
        <v>3.0623701654241349</v>
      </c>
      <c r="D581" s="6">
        <f t="shared" si="1257"/>
        <v>3.736407943326018</v>
      </c>
      <c r="E581" s="6">
        <f t="shared" si="1257"/>
        <v>2.3291054487600209</v>
      </c>
      <c r="F581" s="176">
        <f t="shared" si="1257"/>
        <v>1.4408141362543434</v>
      </c>
      <c r="G581" s="179">
        <f t="shared" si="1257"/>
        <v>2.705962218259117</v>
      </c>
      <c r="H581" s="177">
        <f>+G581/F581-1</f>
        <v>0.87807861553451616</v>
      </c>
      <c r="I581" s="2"/>
      <c r="J581" s="185" t="s">
        <v>10</v>
      </c>
      <c r="K581" s="6">
        <f t="shared" ref="K581:P584" si="1258">+K384/K187</f>
        <v>2.7524377172113521</v>
      </c>
      <c r="L581" s="6">
        <f t="shared" si="1258"/>
        <v>3.1695775890840205</v>
      </c>
      <c r="M581" s="6">
        <f t="shared" si="1258"/>
        <v>3.6454516409668614</v>
      </c>
      <c r="N581" s="6">
        <f t="shared" si="1258"/>
        <v>2.9132528402294997</v>
      </c>
      <c r="O581" s="176">
        <f t="shared" si="1258"/>
        <v>2.4960836786724014</v>
      </c>
      <c r="P581" s="179">
        <f t="shared" si="1258"/>
        <v>2.0883994723654431</v>
      </c>
      <c r="Q581" s="203">
        <f>+P581/O581-1</f>
        <v>-0.1633295429117162</v>
      </c>
      <c r="R581" s="177">
        <f>+POWER(P581/K581,0.2)-1</f>
        <v>-5.3720972500695519E-2</v>
      </c>
    </row>
    <row r="582" spans="1:18" x14ac:dyDescent="0.25">
      <c r="A582" s="185" t="s">
        <v>11</v>
      </c>
      <c r="B582" s="6">
        <f t="shared" si="1257"/>
        <v>2.8741786430247442</v>
      </c>
      <c r="C582" s="6">
        <f t="shared" si="1257"/>
        <v>3.4799008550392343</v>
      </c>
      <c r="D582" s="6">
        <f t="shared" si="1257"/>
        <v>3.7097429339650163</v>
      </c>
      <c r="E582" s="6">
        <f t="shared" si="1257"/>
        <v>2.6582960877274222</v>
      </c>
      <c r="F582" s="176">
        <f t="shared" si="1257"/>
        <v>1.4993601849409242</v>
      </c>
      <c r="G582" s="179">
        <f t="shared" si="1257"/>
        <v>2.6611027360117303</v>
      </c>
      <c r="H582" s="177">
        <f t="shared" ref="H582:H584" si="1259">+G582/F582-1</f>
        <v>0.77482553074235438</v>
      </c>
      <c r="I582" s="2"/>
      <c r="J582" s="185" t="s">
        <v>11</v>
      </c>
      <c r="K582" s="6">
        <f t="shared" si="1258"/>
        <v>2.7568478680850195</v>
      </c>
      <c r="L582" s="6">
        <f t="shared" si="1258"/>
        <v>3.2123067077651091</v>
      </c>
      <c r="M582" s="6">
        <f t="shared" si="1258"/>
        <v>3.6615453558994879</v>
      </c>
      <c r="N582" s="6">
        <f t="shared" si="1258"/>
        <v>2.8535638717971179</v>
      </c>
      <c r="O582" s="176">
        <f t="shared" si="1258"/>
        <v>2.3645465945156996</v>
      </c>
      <c r="P582" s="179">
        <f t="shared" si="1258"/>
        <v>2.1925381339992209</v>
      </c>
      <c r="Q582" s="203">
        <f t="shared" ref="Q582:Q584" si="1260">+P582/O582-1</f>
        <v>-7.274479636621789E-2</v>
      </c>
      <c r="R582" s="177">
        <f t="shared" ref="R582:R584" si="1261">+POWER(P582/K582,0.2)-1</f>
        <v>-4.477238104717518E-2</v>
      </c>
    </row>
    <row r="583" spans="1:18" x14ac:dyDescent="0.25">
      <c r="A583" s="185" t="s">
        <v>0</v>
      </c>
      <c r="B583" s="6">
        <f t="shared" si="1257"/>
        <v>3.1943318534733787</v>
      </c>
      <c r="C583" s="6">
        <f t="shared" si="1257"/>
        <v>3.6919834348676672</v>
      </c>
      <c r="D583" s="6">
        <f t="shared" si="1257"/>
        <v>3.6414442686303796</v>
      </c>
      <c r="E583" s="6">
        <f t="shared" si="1257"/>
        <v>3.1757200077601548</v>
      </c>
      <c r="F583" s="176">
        <f t="shared" si="1257"/>
        <v>1.690332674181636</v>
      </c>
      <c r="G583" s="179">
        <f t="shared" si="1257"/>
        <v>2.4956551856399427</v>
      </c>
      <c r="H583" s="177">
        <f t="shared" si="1259"/>
        <v>0.47642841184987361</v>
      </c>
      <c r="I583" s="2"/>
      <c r="J583" s="185" t="s">
        <v>0</v>
      </c>
      <c r="K583" s="6">
        <f t="shared" si="1258"/>
        <v>2.8331854467846767</v>
      </c>
      <c r="L583" s="6">
        <f t="shared" si="1258"/>
        <v>3.246211192343321</v>
      </c>
      <c r="M583" s="6">
        <f t="shared" si="1258"/>
        <v>3.657538073888468</v>
      </c>
      <c r="N583" s="6">
        <f t="shared" si="1258"/>
        <v>2.8267699753238058</v>
      </c>
      <c r="O583" s="176">
        <f t="shared" si="1258"/>
        <v>2.2472877497421879</v>
      </c>
      <c r="P583" s="179">
        <f t="shared" si="1258"/>
        <v>2.2683054199575876</v>
      </c>
      <c r="Q583" s="203">
        <f t="shared" si="1260"/>
        <v>9.3524606351860218E-3</v>
      </c>
      <c r="R583" s="177">
        <f t="shared" si="1261"/>
        <v>-4.3499270385543798E-2</v>
      </c>
    </row>
    <row r="584" spans="1:18" x14ac:dyDescent="0.25">
      <c r="A584" s="185" t="s">
        <v>1</v>
      </c>
      <c r="B584" s="6">
        <f t="shared" si="1257"/>
        <v>3.2093973586887761</v>
      </c>
      <c r="C584" s="6">
        <f t="shared" si="1257"/>
        <v>3.5918816815321506</v>
      </c>
      <c r="D584" s="6">
        <f t="shared" si="1257"/>
        <v>3.4145776858772079</v>
      </c>
      <c r="E584" s="6">
        <f t="shared" si="1257"/>
        <v>2.7930040508404819</v>
      </c>
      <c r="F584" s="176">
        <f t="shared" si="1257"/>
        <v>2.1231418564982527</v>
      </c>
      <c r="G584" s="179">
        <f t="shared" si="1257"/>
        <v>2.9021156812069853</v>
      </c>
      <c r="H584" s="177">
        <f t="shared" si="1259"/>
        <v>0.36689673952993052</v>
      </c>
      <c r="I584" s="2"/>
      <c r="J584" s="185" t="s">
        <v>1</v>
      </c>
      <c r="K584" s="6">
        <f t="shared" si="1258"/>
        <v>2.8719816511080478</v>
      </c>
      <c r="L584" s="6">
        <f t="shared" si="1258"/>
        <v>3.2733707736465707</v>
      </c>
      <c r="M584" s="6">
        <f t="shared" si="1258"/>
        <v>3.6418231283443716</v>
      </c>
      <c r="N584" s="6">
        <f t="shared" si="1258"/>
        <v>2.7861064536635842</v>
      </c>
      <c r="O584" s="176">
        <f t="shared" si="1258"/>
        <v>2.2026685083008672</v>
      </c>
      <c r="P584" s="179">
        <f t="shared" si="1258"/>
        <v>2.3195575096078787</v>
      </c>
      <c r="Q584" s="203">
        <f t="shared" si="1260"/>
        <v>5.3066996176006187E-2</v>
      </c>
      <c r="R584" s="177">
        <f t="shared" si="1261"/>
        <v>-4.1825305869670704E-2</v>
      </c>
    </row>
    <row r="585" spans="1:18" x14ac:dyDescent="0.25">
      <c r="A585" s="185" t="s">
        <v>2</v>
      </c>
      <c r="B585" s="6">
        <f t="shared" ref="B585:F593" si="1262">+B388/B191</f>
        <v>3.1918897228930172</v>
      </c>
      <c r="C585" s="6">
        <f t="shared" si="1262"/>
        <v>3.7780269670896591</v>
      </c>
      <c r="D585" s="6">
        <f t="shared" si="1262"/>
        <v>3.5075528027077514</v>
      </c>
      <c r="E585" s="6">
        <f t="shared" si="1262"/>
        <v>3.0616255615365646</v>
      </c>
      <c r="F585" s="176">
        <f t="shared" si="1262"/>
        <v>2.0206155598243249</v>
      </c>
      <c r="G585" s="179">
        <f t="shared" ref="G585:G586" si="1263">+G388/G191</f>
        <v>2.5687940902782773</v>
      </c>
      <c r="H585" s="177">
        <f t="shared" ref="H585:H586" si="1264">+G585/F585-1</f>
        <v>0.27129283835744178</v>
      </c>
      <c r="I585" s="2"/>
      <c r="J585" s="185" t="s">
        <v>2</v>
      </c>
      <c r="K585" s="6">
        <f t="shared" ref="K585:O593" si="1265">+K388/K191</f>
        <v>2.8676951708223091</v>
      </c>
      <c r="L585" s="6">
        <f t="shared" si="1265"/>
        <v>3.3178492896317731</v>
      </c>
      <c r="M585" s="6">
        <f t="shared" si="1265"/>
        <v>3.6204287910540338</v>
      </c>
      <c r="N585" s="6">
        <f t="shared" si="1265"/>
        <v>2.7639917070616282</v>
      </c>
      <c r="O585" s="176">
        <f t="shared" si="1265"/>
        <v>2.1318262256821536</v>
      </c>
      <c r="P585" s="179">
        <f t="shared" ref="P585:P586" si="1266">+P388/P191</f>
        <v>2.3723767058186738</v>
      </c>
      <c r="Q585" s="203">
        <f t="shared" ref="Q585:Q586" si="1267">+P585/O585-1</f>
        <v>0.11283775255159334</v>
      </c>
      <c r="R585" s="177">
        <f t="shared" ref="R585:R586" si="1268">+POWER(P585/K585,0.2)-1</f>
        <v>-3.721318705191079E-2</v>
      </c>
    </row>
    <row r="586" spans="1:18" x14ac:dyDescent="0.25">
      <c r="A586" s="185" t="s">
        <v>3</v>
      </c>
      <c r="B586" s="6">
        <f t="shared" si="1262"/>
        <v>3.0462250145935772</v>
      </c>
      <c r="C586" s="6">
        <f t="shared" si="1262"/>
        <v>3.4977800070650278</v>
      </c>
      <c r="D586" s="6">
        <f t="shared" si="1262"/>
        <v>3.8099715562600585</v>
      </c>
      <c r="E586" s="6">
        <f t="shared" si="1262"/>
        <v>3.1788361440238799</v>
      </c>
      <c r="F586" s="176">
        <f t="shared" si="1262"/>
        <v>1.7629708403572044</v>
      </c>
      <c r="G586" s="179">
        <f t="shared" si="1263"/>
        <v>2.931285016801584</v>
      </c>
      <c r="H586" s="177">
        <f t="shared" si="1264"/>
        <v>0.66269625662535714</v>
      </c>
      <c r="I586" s="2"/>
      <c r="J586" s="185" t="s">
        <v>3</v>
      </c>
      <c r="K586" s="6">
        <f t="shared" si="1265"/>
        <v>2.8792012759832404</v>
      </c>
      <c r="L586" s="6">
        <f t="shared" si="1265"/>
        <v>3.3523228672248124</v>
      </c>
      <c r="M586" s="6">
        <f t="shared" si="1265"/>
        <v>3.6451395590895999</v>
      </c>
      <c r="N586" s="6">
        <f t="shared" si="1265"/>
        <v>2.7335682884984642</v>
      </c>
      <c r="O586" s="176">
        <f t="shared" si="1265"/>
        <v>2.0570229405237295</v>
      </c>
      <c r="P586" s="179">
        <f t="shared" si="1266"/>
        <v>2.4551423711804006</v>
      </c>
      <c r="Q586" s="203">
        <f t="shared" si="1267"/>
        <v>0.19354156087112373</v>
      </c>
      <c r="R586" s="177">
        <f t="shared" si="1268"/>
        <v>-3.1363274639357841E-2</v>
      </c>
    </row>
    <row r="587" spans="1:18" x14ac:dyDescent="0.25">
      <c r="A587" s="185" t="s">
        <v>4</v>
      </c>
      <c r="B587" s="6">
        <f t="shared" si="1262"/>
        <v>3.063898313331479</v>
      </c>
      <c r="C587" s="6">
        <f t="shared" si="1262"/>
        <v>3.5444340212893612</v>
      </c>
      <c r="D587" s="6">
        <f t="shared" si="1262"/>
        <v>3.2730202952459617</v>
      </c>
      <c r="E587" s="6">
        <f t="shared" si="1262"/>
        <v>2.724260173053477</v>
      </c>
      <c r="F587" s="176">
        <f t="shared" si="1262"/>
        <v>2.2969390243051975</v>
      </c>
      <c r="G587" s="179"/>
      <c r="H587" s="178"/>
      <c r="I587" s="2"/>
      <c r="J587" s="185" t="s">
        <v>4</v>
      </c>
      <c r="K587" s="6">
        <f t="shared" si="1265"/>
        <v>2.8572011675021369</v>
      </c>
      <c r="L587" s="6">
        <f t="shared" si="1265"/>
        <v>3.3929689186113006</v>
      </c>
      <c r="M587" s="6">
        <f t="shared" si="1265"/>
        <v>3.6171468976065779</v>
      </c>
      <c r="N587" s="6">
        <f t="shared" si="1265"/>
        <v>2.6936914488927752</v>
      </c>
      <c r="O587" s="176">
        <f t="shared" si="1265"/>
        <v>2.0286572530285132</v>
      </c>
      <c r="P587" s="179"/>
      <c r="Q587" s="204"/>
      <c r="R587" s="178"/>
    </row>
    <row r="588" spans="1:18" x14ac:dyDescent="0.25">
      <c r="A588" s="185" t="s">
        <v>5</v>
      </c>
      <c r="B588" s="6">
        <f t="shared" si="1262"/>
        <v>3.2307309931525698</v>
      </c>
      <c r="C588" s="6">
        <f t="shared" si="1262"/>
        <v>3.518279345219006</v>
      </c>
      <c r="D588" s="6">
        <f t="shared" si="1262"/>
        <v>2.7876287426878137</v>
      </c>
      <c r="E588" s="6">
        <f t="shared" si="1262"/>
        <v>2.6989308518554531</v>
      </c>
      <c r="F588" s="176">
        <f t="shared" si="1262"/>
        <v>2.2056566031316009</v>
      </c>
      <c r="G588" s="179"/>
      <c r="H588" s="178"/>
      <c r="I588" s="2"/>
      <c r="J588" s="185" t="s">
        <v>5</v>
      </c>
      <c r="K588" s="6">
        <f t="shared" si="1265"/>
        <v>2.8736311591263863</v>
      </c>
      <c r="L588" s="6">
        <f t="shared" si="1265"/>
        <v>3.422170564965322</v>
      </c>
      <c r="M588" s="6">
        <f t="shared" si="1265"/>
        <v>3.5215122754407866</v>
      </c>
      <c r="N588" s="6">
        <f t="shared" si="1265"/>
        <v>2.6852552207789153</v>
      </c>
      <c r="O588" s="176">
        <f t="shared" si="1265"/>
        <v>1.998991796235696</v>
      </c>
      <c r="P588" s="179"/>
      <c r="Q588" s="204"/>
      <c r="R588" s="178"/>
    </row>
    <row r="589" spans="1:18" x14ac:dyDescent="0.25">
      <c r="A589" s="185" t="s">
        <v>6</v>
      </c>
      <c r="B589" s="6">
        <f t="shared" si="1262"/>
        <v>3.2085657719918452</v>
      </c>
      <c r="C589" s="6">
        <f t="shared" si="1262"/>
        <v>3.6340284382767836</v>
      </c>
      <c r="D589" s="6">
        <f t="shared" si="1262"/>
        <v>2.0912944452867657</v>
      </c>
      <c r="E589" s="6">
        <f t="shared" si="1262"/>
        <v>2.6537299625082795</v>
      </c>
      <c r="F589" s="176">
        <f t="shared" si="1262"/>
        <v>2.423358782901615</v>
      </c>
      <c r="G589" s="179"/>
      <c r="H589" s="178"/>
      <c r="I589" s="2"/>
      <c r="J589" s="185" t="s">
        <v>6</v>
      </c>
      <c r="K589" s="6">
        <f t="shared" si="1265"/>
        <v>2.8361310929045036</v>
      </c>
      <c r="L589" s="6">
        <f t="shared" si="1265"/>
        <v>3.464679698774646</v>
      </c>
      <c r="M589" s="6">
        <f t="shared" si="1265"/>
        <v>3.2885057749139044</v>
      </c>
      <c r="N589" s="6">
        <f t="shared" si="1265"/>
        <v>2.7598983533845041</v>
      </c>
      <c r="O589" s="176">
        <f t="shared" si="1265"/>
        <v>1.9838177672666828</v>
      </c>
      <c r="P589" s="179"/>
      <c r="Q589" s="204"/>
      <c r="R589" s="178"/>
    </row>
    <row r="590" spans="1:18" x14ac:dyDescent="0.25">
      <c r="A590" s="185" t="s">
        <v>7</v>
      </c>
      <c r="B590" s="6">
        <f t="shared" si="1262"/>
        <v>3.2350689532611145</v>
      </c>
      <c r="C590" s="6">
        <f t="shared" si="1262"/>
        <v>3.7788150566793313</v>
      </c>
      <c r="D590" s="6">
        <f t="shared" si="1262"/>
        <v>2.3220924335577688</v>
      </c>
      <c r="E590" s="6">
        <f t="shared" si="1262"/>
        <v>2.3014868557790416</v>
      </c>
      <c r="F590" s="176">
        <f t="shared" si="1262"/>
        <v>2.1970771062573271</v>
      </c>
      <c r="G590" s="179"/>
      <c r="H590" s="178"/>
      <c r="I590" s="2"/>
      <c r="J590" s="185" t="s">
        <v>7</v>
      </c>
      <c r="K590" s="6">
        <f t="shared" si="1265"/>
        <v>2.8377125676491346</v>
      </c>
      <c r="L590" s="6">
        <f t="shared" si="1265"/>
        <v>3.5170733407417791</v>
      </c>
      <c r="M590" s="6">
        <f t="shared" si="1265"/>
        <v>3.1260221212092714</v>
      </c>
      <c r="N590" s="6">
        <f t="shared" si="1265"/>
        <v>2.7629144494165452</v>
      </c>
      <c r="O590" s="176">
        <f t="shared" si="1265"/>
        <v>1.9771462817104928</v>
      </c>
      <c r="P590" s="179"/>
      <c r="Q590" s="204"/>
      <c r="R590" s="178"/>
    </row>
    <row r="591" spans="1:18" x14ac:dyDescent="0.25">
      <c r="A591" s="185" t="s">
        <v>8</v>
      </c>
      <c r="B591" s="6">
        <f t="shared" si="1262"/>
        <v>3.451864781594792</v>
      </c>
      <c r="C591" s="6">
        <f t="shared" si="1262"/>
        <v>3.7550910053321873</v>
      </c>
      <c r="D591" s="6">
        <f t="shared" si="1262"/>
        <v>2.9336146395139475</v>
      </c>
      <c r="E591" s="6">
        <f t="shared" si="1262"/>
        <v>2.4619622158145229</v>
      </c>
      <c r="F591" s="176">
        <f t="shared" si="1262"/>
        <v>2.2571046487475823</v>
      </c>
      <c r="G591" s="179"/>
      <c r="H591" s="178"/>
      <c r="I591" s="2"/>
      <c r="J591" s="185" t="s">
        <v>8</v>
      </c>
      <c r="K591" s="6">
        <f t="shared" si="1265"/>
        <v>2.8738926919187451</v>
      </c>
      <c r="L591" s="6">
        <f t="shared" si="1265"/>
        <v>3.5405645873210809</v>
      </c>
      <c r="M591" s="6">
        <f t="shared" si="1265"/>
        <v>3.0679640634576399</v>
      </c>
      <c r="N591" s="6">
        <f t="shared" si="1265"/>
        <v>2.7219183258873105</v>
      </c>
      <c r="O591" s="176">
        <f t="shared" si="1265"/>
        <v>1.9690903381684712</v>
      </c>
      <c r="P591" s="179"/>
      <c r="Q591" s="204"/>
      <c r="R591" s="178"/>
    </row>
    <row r="592" spans="1:18" x14ac:dyDescent="0.25">
      <c r="A592" s="185" t="s">
        <v>9</v>
      </c>
      <c r="B592" s="6">
        <f t="shared" si="1262"/>
        <v>3.2079792917797469</v>
      </c>
      <c r="C592" s="6">
        <f t="shared" si="1262"/>
        <v>3.7807428972121766</v>
      </c>
      <c r="D592" s="6">
        <f t="shared" si="1262"/>
        <v>2.8909105502925798</v>
      </c>
      <c r="E592" s="6">
        <f t="shared" si="1262"/>
        <v>1.9320398234191591</v>
      </c>
      <c r="F592" s="176">
        <f t="shared" si="1262"/>
        <v>2.328617554162479</v>
      </c>
      <c r="G592" s="179"/>
      <c r="H592" s="178"/>
      <c r="I592" s="2"/>
      <c r="J592" s="185" t="s">
        <v>9</v>
      </c>
      <c r="K592" s="6">
        <f t="shared" si="1265"/>
        <v>2.9102763305172328</v>
      </c>
      <c r="L592" s="6">
        <f t="shared" si="1265"/>
        <v>3.5908479025649171</v>
      </c>
      <c r="M592" s="6">
        <f t="shared" si="1265"/>
        <v>3.0046841701506573</v>
      </c>
      <c r="N592" s="6">
        <f t="shared" si="1265"/>
        <v>2.6113371125263232</v>
      </c>
      <c r="O592" s="176">
        <f t="shared" si="1265"/>
        <v>1.9960600517643583</v>
      </c>
      <c r="P592" s="179"/>
      <c r="Q592" s="204"/>
      <c r="R592" s="178"/>
    </row>
    <row r="593" spans="1:18" ht="25.5" x14ac:dyDescent="0.25">
      <c r="A593" s="186" t="s">
        <v>13</v>
      </c>
      <c r="B593" s="189">
        <f t="shared" si="1262"/>
        <v>3.1506297529630811</v>
      </c>
      <c r="C593" s="189">
        <f t="shared" si="1262"/>
        <v>3.5908479025649171</v>
      </c>
      <c r="D593" s="189">
        <f t="shared" si="1262"/>
        <v>3.0046841701506573</v>
      </c>
      <c r="E593" s="189">
        <f t="shared" si="1262"/>
        <v>2.6113371125263232</v>
      </c>
      <c r="F593" s="190">
        <f t="shared" si="1262"/>
        <v>1.9960600517643583</v>
      </c>
      <c r="G593" s="191"/>
      <c r="H593" s="192"/>
      <c r="I593" s="3"/>
      <c r="J593" s="186" t="s">
        <v>14</v>
      </c>
      <c r="K593" s="189">
        <f t="shared" si="1265"/>
        <v>2.8451513341282784</v>
      </c>
      <c r="L593" s="189">
        <f t="shared" si="1265"/>
        <v>3.3695327473848078</v>
      </c>
      <c r="M593" s="189">
        <f t="shared" si="1265"/>
        <v>3.4376606321711769</v>
      </c>
      <c r="N593" s="189">
        <f t="shared" si="1265"/>
        <v>2.7576199456022792</v>
      </c>
      <c r="O593" s="190">
        <f t="shared" si="1265"/>
        <v>2.1104657556100164</v>
      </c>
      <c r="P593" s="191">
        <f>+P396/P199</f>
        <v>2.2780537521099764</v>
      </c>
      <c r="Q593" s="206">
        <f t="shared" ref="Q593" si="1269">+P593/O593-1</f>
        <v>7.9408062440472937E-2</v>
      </c>
      <c r="R593" s="215">
        <f t="shared" ref="R593" si="1270">+POWER(P593/K593,0.2)-1</f>
        <v>-4.3485145006892156E-2</v>
      </c>
    </row>
    <row r="594" spans="1:18" ht="26.25" thickBot="1" x14ac:dyDescent="0.3">
      <c r="A594" s="207" t="s">
        <v>12</v>
      </c>
      <c r="B594" s="208"/>
      <c r="C594" s="208">
        <f>+C593/B593-1</f>
        <v>0.13972385971021284</v>
      </c>
      <c r="D594" s="208">
        <f t="shared" ref="D594:F594" si="1271">+D593/C593-1</f>
        <v>-0.16323825133210668</v>
      </c>
      <c r="E594" s="208">
        <f t="shared" si="1271"/>
        <v>-0.13091128230113158</v>
      </c>
      <c r="F594" s="209">
        <f t="shared" si="1271"/>
        <v>-0.23561762968501554</v>
      </c>
      <c r="G594" s="210"/>
      <c r="H594" s="212"/>
      <c r="I594" s="3"/>
      <c r="J594" s="207" t="s">
        <v>12</v>
      </c>
      <c r="K594" s="208"/>
      <c r="L594" s="208">
        <f>+L593/K593-1</f>
        <v>0.18430703736790632</v>
      </c>
      <c r="M594" s="208">
        <f t="shared" ref="M594:P594" si="1272">+M593/L593-1</f>
        <v>2.0218792899177274E-2</v>
      </c>
      <c r="N594" s="208">
        <f t="shared" si="1272"/>
        <v>-0.19782077387301433</v>
      </c>
      <c r="O594" s="209">
        <f t="shared" si="1272"/>
        <v>-0.23467852813594325</v>
      </c>
      <c r="P594" s="213">
        <f t="shared" si="1272"/>
        <v>7.9408062440472937E-2</v>
      </c>
      <c r="Q594" s="211"/>
      <c r="R594" s="212"/>
    </row>
  </sheetData>
  <mergeCells count="69">
    <mergeCell ref="A1:R1"/>
    <mergeCell ref="A2:R2"/>
    <mergeCell ref="A3:R3"/>
    <mergeCell ref="A5:H5"/>
    <mergeCell ref="J5:R5"/>
    <mergeCell ref="A23:H23"/>
    <mergeCell ref="J23:R23"/>
    <mergeCell ref="A41:H41"/>
    <mergeCell ref="J41:R41"/>
    <mergeCell ref="A59:H59"/>
    <mergeCell ref="J59:R59"/>
    <mergeCell ref="A77:H77"/>
    <mergeCell ref="J77:R77"/>
    <mergeCell ref="A95:H95"/>
    <mergeCell ref="J95:R95"/>
    <mergeCell ref="A113:H113"/>
    <mergeCell ref="J113:R113"/>
    <mergeCell ref="A131:H131"/>
    <mergeCell ref="J131:R131"/>
    <mergeCell ref="A149:H149"/>
    <mergeCell ref="J149:R149"/>
    <mergeCell ref="A167:H167"/>
    <mergeCell ref="J167:R167"/>
    <mergeCell ref="A185:H185"/>
    <mergeCell ref="J185:R185"/>
    <mergeCell ref="A202:H202"/>
    <mergeCell ref="J202:R202"/>
    <mergeCell ref="A220:H220"/>
    <mergeCell ref="J220:R220"/>
    <mergeCell ref="A238:H238"/>
    <mergeCell ref="J238:R238"/>
    <mergeCell ref="A256:H256"/>
    <mergeCell ref="J256:R256"/>
    <mergeCell ref="A274:H274"/>
    <mergeCell ref="J274:R274"/>
    <mergeCell ref="A292:H292"/>
    <mergeCell ref="J292:R292"/>
    <mergeCell ref="A310:H310"/>
    <mergeCell ref="J310:R310"/>
    <mergeCell ref="A328:H328"/>
    <mergeCell ref="J328:R328"/>
    <mergeCell ref="A346:H346"/>
    <mergeCell ref="J346:R346"/>
    <mergeCell ref="A364:H364"/>
    <mergeCell ref="J364:R364"/>
    <mergeCell ref="A382:H382"/>
    <mergeCell ref="J382:R382"/>
    <mergeCell ref="A399:H399"/>
    <mergeCell ref="J399:R399"/>
    <mergeCell ref="A417:H417"/>
    <mergeCell ref="J417:R417"/>
    <mergeCell ref="A435:H435"/>
    <mergeCell ref="J435:R435"/>
    <mergeCell ref="A453:H453"/>
    <mergeCell ref="J453:R453"/>
    <mergeCell ref="A471:H471"/>
    <mergeCell ref="J471:R471"/>
    <mergeCell ref="A489:H489"/>
    <mergeCell ref="J489:R489"/>
    <mergeCell ref="A561:H561"/>
    <mergeCell ref="J561:R561"/>
    <mergeCell ref="A579:H579"/>
    <mergeCell ref="J579:R579"/>
    <mergeCell ref="A507:H507"/>
    <mergeCell ref="J507:R507"/>
    <mergeCell ref="A525:H525"/>
    <mergeCell ref="J525:R525"/>
    <mergeCell ref="A543:H543"/>
    <mergeCell ref="J543:R543"/>
  </mergeCells>
  <hyperlinks>
    <hyperlink ref="T1" location="INDICE!A1" display="VOLVER INDICE" xr:uid="{4720AE67-A745-4374-89D2-5141536395D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DF1C4-9C57-4E30-96A5-0351BFB46148}">
  <dimension ref="A1:T74"/>
  <sheetViews>
    <sheetView workbookViewId="0">
      <selection activeCell="G14" sqref="G14"/>
    </sheetView>
  </sheetViews>
  <sheetFormatPr baseColWidth="10" defaultRowHeight="12.75" x14ac:dyDescent="0.25"/>
  <cols>
    <col min="1" max="1" width="10.7109375" style="2" customWidth="1"/>
    <col min="2" max="8" width="9.42578125" style="2" customWidth="1"/>
    <col min="9" max="9" width="4.42578125" style="2" customWidth="1"/>
    <col min="10" max="10" width="10.7109375" style="2" customWidth="1"/>
    <col min="11" max="17" width="9.42578125" style="2" customWidth="1"/>
    <col min="18" max="18" width="9.7109375" style="2" customWidth="1"/>
    <col min="19" max="19" width="11.42578125" style="2"/>
    <col min="20" max="20" width="14.42578125" style="2" bestFit="1" customWidth="1"/>
    <col min="21" max="16384" width="11.42578125" style="2"/>
  </cols>
  <sheetData>
    <row r="1" spans="1:20" ht="15.75" x14ac:dyDescent="0.25">
      <c r="A1" s="272" t="s">
        <v>219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T1" s="247" t="s">
        <v>218</v>
      </c>
    </row>
    <row r="2" spans="1:20" ht="15.75" x14ac:dyDescent="0.25">
      <c r="A2" s="272" t="s">
        <v>18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</row>
    <row r="3" spans="1:20" ht="15.75" x14ac:dyDescent="0.25">
      <c r="A3" s="274" t="s">
        <v>19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</row>
    <row r="4" spans="1:20" ht="13.5" thickBot="1" x14ac:dyDescent="0.3"/>
    <row r="5" spans="1:20" ht="15.75" customHeight="1" thickBot="1" x14ac:dyDescent="0.3">
      <c r="A5" s="266" t="s">
        <v>220</v>
      </c>
      <c r="B5" s="267"/>
      <c r="C5" s="267"/>
      <c r="D5" s="267"/>
      <c r="E5" s="267"/>
      <c r="F5" s="267"/>
      <c r="G5" s="267"/>
      <c r="H5" s="268"/>
      <c r="J5" s="266" t="s">
        <v>221</v>
      </c>
      <c r="K5" s="267"/>
      <c r="L5" s="267"/>
      <c r="M5" s="267"/>
      <c r="N5" s="267"/>
      <c r="O5" s="267"/>
      <c r="P5" s="267"/>
      <c r="Q5" s="267"/>
      <c r="R5" s="268"/>
    </row>
    <row r="6" spans="1:20" ht="38.25" x14ac:dyDescent="0.25">
      <c r="A6" s="74"/>
      <c r="B6" s="75">
        <v>2016</v>
      </c>
      <c r="C6" s="75">
        <f>+B6+1</f>
        <v>2017</v>
      </c>
      <c r="D6" s="75">
        <f t="shared" ref="D6:G6" si="0">+C6+1</f>
        <v>2018</v>
      </c>
      <c r="E6" s="75">
        <f t="shared" si="0"/>
        <v>2019</v>
      </c>
      <c r="F6" s="75">
        <f t="shared" si="0"/>
        <v>2020</v>
      </c>
      <c r="G6" s="76">
        <f t="shared" si="0"/>
        <v>2021</v>
      </c>
      <c r="H6" s="77" t="s">
        <v>16</v>
      </c>
      <c r="J6" s="103"/>
      <c r="K6" s="102">
        <v>2016</v>
      </c>
      <c r="L6" s="102">
        <f>+K6+1</f>
        <v>2017</v>
      </c>
      <c r="M6" s="102">
        <f t="shared" ref="M6:P6" si="1">+L6+1</f>
        <v>2018</v>
      </c>
      <c r="N6" s="102">
        <f t="shared" si="1"/>
        <v>2019</v>
      </c>
      <c r="O6" s="104">
        <f t="shared" si="1"/>
        <v>2020</v>
      </c>
      <c r="P6" s="109">
        <f t="shared" si="1"/>
        <v>2021</v>
      </c>
      <c r="Q6" s="115" t="s">
        <v>16</v>
      </c>
      <c r="R6" s="112" t="s">
        <v>21</v>
      </c>
    </row>
    <row r="7" spans="1:20" x14ac:dyDescent="0.25">
      <c r="A7" s="78" t="s">
        <v>10</v>
      </c>
      <c r="B7" s="6">
        <f>+'Despacho por tipo'!B7+'Exportación por tipo'!B7</f>
        <v>14.110254000000001</v>
      </c>
      <c r="C7" s="6">
        <f>+'Despacho por tipo'!C7+'Exportación por tipo'!C7</f>
        <v>12.184513000000001</v>
      </c>
      <c r="D7" s="6">
        <f>+'Despacho por tipo'!D7+'Exportación por tipo'!D7</f>
        <v>12.2781</v>
      </c>
      <c r="E7" s="6">
        <f>+'Despacho por tipo'!E7+'Exportación por tipo'!E7</f>
        <v>22.4907</v>
      </c>
      <c r="F7" s="6">
        <f>+'Despacho por tipo'!F7+'Exportación por tipo'!F7</f>
        <v>36.424300000000002</v>
      </c>
      <c r="G7" s="73">
        <f>+'Despacho por tipo'!G7+'Exportación por tipo'!G7</f>
        <v>21.987300000000001</v>
      </c>
      <c r="H7" s="7">
        <f>+G7/F7-1</f>
        <v>-0.39635627863816192</v>
      </c>
      <c r="J7" s="78" t="s">
        <v>10</v>
      </c>
      <c r="K7" s="6">
        <f>+'Despacho por tipo'!K7+'Exportación por tipo'!K7</f>
        <v>259.06351699999999</v>
      </c>
      <c r="L7" s="6">
        <f>+SUM(C7)+SUM(B8:B18)</f>
        <v>242.71960999999996</v>
      </c>
      <c r="M7" s="6">
        <f t="shared" ref="M7:P7" si="2">+SUM(D7)+SUM(C8:C18)</f>
        <v>216.37679999999997</v>
      </c>
      <c r="N7" s="6">
        <f t="shared" si="2"/>
        <v>214.06600000000003</v>
      </c>
      <c r="O7" s="105">
        <f t="shared" si="2"/>
        <v>328.23009999999999</v>
      </c>
      <c r="P7" s="73">
        <f t="shared" si="2"/>
        <v>371.51600000000002</v>
      </c>
      <c r="Q7" s="116">
        <f>+P7/O7-1</f>
        <v>0.13187669260070911</v>
      </c>
      <c r="R7" s="7">
        <f>+POWER(P7/K7,0.2)-1</f>
        <v>7.4766826177882217E-2</v>
      </c>
    </row>
    <row r="8" spans="1:20" x14ac:dyDescent="0.25">
      <c r="A8" s="78" t="s">
        <v>11</v>
      </c>
      <c r="B8" s="6">
        <f>+'Despacho por tipo'!B8+'Exportación por tipo'!B8</f>
        <v>14.860970999999999</v>
      </c>
      <c r="C8" s="6">
        <f>+'Despacho por tipo'!C8+'Exportación por tipo'!C8</f>
        <v>11.1928</v>
      </c>
      <c r="D8" s="6">
        <f>+'Despacho por tipo'!D8+'Exportación por tipo'!D8</f>
        <v>11.636600000000001</v>
      </c>
      <c r="E8" s="6">
        <f>+'Despacho por tipo'!E8+'Exportación por tipo'!E8</f>
        <v>16.406600000000001</v>
      </c>
      <c r="F8" s="6">
        <f>+'Despacho por tipo'!F8+'Exportación por tipo'!F8</f>
        <v>36.158900000000003</v>
      </c>
      <c r="G8" s="73">
        <f>+'Despacho por tipo'!G8+'Exportación por tipo'!G8</f>
        <v>21.303899999999999</v>
      </c>
      <c r="H8" s="7">
        <f t="shared" ref="H8:H13" si="3">+G8/F8-1</f>
        <v>-0.4108255505560181</v>
      </c>
      <c r="J8" s="78" t="s">
        <v>11</v>
      </c>
      <c r="K8" s="6">
        <f>+'Despacho por tipo'!K8+'Exportación por tipo'!K8</f>
        <v>258.59384899999998</v>
      </c>
      <c r="L8" s="6">
        <f>+SUM(C7:C8)+SUM(B9:B18)</f>
        <v>239.05143899999996</v>
      </c>
      <c r="M8" s="6">
        <f t="shared" ref="M8:P8" si="4">+SUM(D7:D8)+SUM(C9:C18)</f>
        <v>216.82060000000001</v>
      </c>
      <c r="N8" s="6">
        <f t="shared" si="4"/>
        <v>218.83600000000001</v>
      </c>
      <c r="O8" s="105">
        <f t="shared" si="4"/>
        <v>347.98239999999998</v>
      </c>
      <c r="P8" s="73">
        <f t="shared" si="4"/>
        <v>356.661</v>
      </c>
      <c r="Q8" s="116">
        <f t="shared" ref="Q8:Q13" si="5">+P8/O8-1</f>
        <v>2.4939767068679286E-2</v>
      </c>
      <c r="R8" s="7">
        <f t="shared" ref="R8:R13" si="6">+POWER(P8/K8,0.2)-1</f>
        <v>6.6418048143920938E-2</v>
      </c>
    </row>
    <row r="9" spans="1:20" x14ac:dyDescent="0.25">
      <c r="A9" s="78" t="s">
        <v>0</v>
      </c>
      <c r="B9" s="6">
        <f>+'Despacho por tipo'!B9+'Exportación por tipo'!B9</f>
        <v>17.203491999999997</v>
      </c>
      <c r="C9" s="6">
        <f>+'Despacho por tipo'!C9+'Exportación por tipo'!C9</f>
        <v>14.979200000000001</v>
      </c>
      <c r="D9" s="6">
        <f>+'Despacho por tipo'!D9+'Exportación por tipo'!D9</f>
        <v>12.8704</v>
      </c>
      <c r="E9" s="6">
        <f>+'Despacho por tipo'!E9+'Exportación por tipo'!E9</f>
        <v>20.034199999999998</v>
      </c>
      <c r="F9" s="6">
        <f>+'Despacho por tipo'!F9+'Exportación por tipo'!F9</f>
        <v>28.852599999999999</v>
      </c>
      <c r="G9" s="73">
        <f>+'Despacho por tipo'!G9+'Exportación por tipo'!G9</f>
        <v>25.046900000000001</v>
      </c>
      <c r="H9" s="7">
        <f t="shared" si="3"/>
        <v>-0.13190145775424045</v>
      </c>
      <c r="J9" s="78" t="s">
        <v>0</v>
      </c>
      <c r="K9" s="6">
        <f>+'Despacho por tipo'!K9+'Exportación por tipo'!K9</f>
        <v>254.392765</v>
      </c>
      <c r="L9" s="6">
        <f>+SUM(C7:C9)+SUM(B10:B18)</f>
        <v>236.82714699999997</v>
      </c>
      <c r="M9" s="6">
        <f t="shared" ref="M9:P9" si="7">+SUM(D7:D9)+SUM(C10:C18)</f>
        <v>214.71179999999998</v>
      </c>
      <c r="N9" s="6">
        <f t="shared" si="7"/>
        <v>225.99980000000002</v>
      </c>
      <c r="O9" s="105">
        <f t="shared" si="7"/>
        <v>356.80079999999998</v>
      </c>
      <c r="P9" s="73">
        <f t="shared" si="7"/>
        <v>352.8553</v>
      </c>
      <c r="Q9" s="116">
        <f t="shared" si="5"/>
        <v>-1.1057990901365611E-2</v>
      </c>
      <c r="R9" s="7">
        <f t="shared" si="6"/>
        <v>6.7624122383568297E-2</v>
      </c>
    </row>
    <row r="10" spans="1:20" x14ac:dyDescent="0.25">
      <c r="A10" s="78" t="s">
        <v>1</v>
      </c>
      <c r="B10" s="6">
        <f>+'Despacho por tipo'!B10+'Exportación por tipo'!B10</f>
        <v>19.928778999999999</v>
      </c>
      <c r="C10" s="6">
        <f>+'Despacho por tipo'!C10+'Exportación por tipo'!C10</f>
        <v>15.775499999999999</v>
      </c>
      <c r="D10" s="6">
        <f>+'Despacho por tipo'!D10+'Exportación por tipo'!D10</f>
        <v>13.8733</v>
      </c>
      <c r="E10" s="6">
        <f>+'Despacho por tipo'!E10+'Exportación por tipo'!E10</f>
        <v>20.427</v>
      </c>
      <c r="F10" s="6">
        <f>+'Despacho por tipo'!F10+'Exportación por tipo'!F10</f>
        <v>25.959600000000002</v>
      </c>
      <c r="G10" s="73">
        <f>+'Despacho por tipo'!G10+'Exportación por tipo'!G10</f>
        <v>29.815899999999999</v>
      </c>
      <c r="H10" s="7">
        <f t="shared" si="3"/>
        <v>0.14855005470038041</v>
      </c>
      <c r="J10" s="78" t="s">
        <v>1</v>
      </c>
      <c r="K10" s="6">
        <f>+'Despacho por tipo'!K10+'Exportación por tipo'!K10</f>
        <v>256.08607699999999</v>
      </c>
      <c r="L10" s="6">
        <f>+SUM(C7:C10)+SUM(B11:B18)</f>
        <v>232.673868</v>
      </c>
      <c r="M10" s="6">
        <f t="shared" ref="M10:P10" si="8">+SUM(D7:D10)+SUM(C11:C18)</f>
        <v>212.80959999999999</v>
      </c>
      <c r="N10" s="6">
        <f t="shared" si="8"/>
        <v>232.55350000000001</v>
      </c>
      <c r="O10" s="105">
        <f t="shared" si="8"/>
        <v>362.33339999999998</v>
      </c>
      <c r="P10" s="73">
        <f t="shared" si="8"/>
        <v>356.71160000000003</v>
      </c>
      <c r="Q10" s="116">
        <f t="shared" si="5"/>
        <v>-1.5515544523358793E-2</v>
      </c>
      <c r="R10" s="7">
        <f t="shared" si="6"/>
        <v>6.8528851391942869E-2</v>
      </c>
    </row>
    <row r="11" spans="1:20" x14ac:dyDescent="0.25">
      <c r="A11" s="78" t="s">
        <v>2</v>
      </c>
      <c r="B11" s="6">
        <f>+'Despacho por tipo'!B11+'Exportación por tipo'!B11</f>
        <v>20.811137000000002</v>
      </c>
      <c r="C11" s="6">
        <f>+'Despacho por tipo'!C11+'Exportación por tipo'!C11</f>
        <v>16.9055</v>
      </c>
      <c r="D11" s="6">
        <f>+'Despacho por tipo'!D11+'Exportación por tipo'!D11</f>
        <v>13.9557</v>
      </c>
      <c r="E11" s="6">
        <f>+'Despacho por tipo'!E11+'Exportación por tipo'!E11</f>
        <v>24.404799999999998</v>
      </c>
      <c r="F11" s="6">
        <f>+'Despacho por tipo'!F11+'Exportación por tipo'!F11</f>
        <v>31.8568</v>
      </c>
      <c r="G11" s="73">
        <f>+'Despacho por tipo'!G11+'Exportación por tipo'!G11</f>
        <v>28.665700000000001</v>
      </c>
      <c r="H11" s="7">
        <f t="shared" si="3"/>
        <v>-0.10017013636021188</v>
      </c>
      <c r="J11" s="78" t="s">
        <v>2</v>
      </c>
      <c r="K11" s="6">
        <f>+'Despacho por tipo'!K11+'Exportación por tipo'!K11</f>
        <v>256.92228</v>
      </c>
      <c r="L11" s="6">
        <f>+SUM(C7:C11)+SUM(B12:B18)</f>
        <v>228.76823100000001</v>
      </c>
      <c r="M11" s="6">
        <f t="shared" ref="M11:P11" si="9">+SUM(D7:D11)+SUM(C12:C18)</f>
        <v>209.85980000000001</v>
      </c>
      <c r="N11" s="6">
        <f t="shared" si="9"/>
        <v>243.0026</v>
      </c>
      <c r="O11" s="105">
        <f t="shared" si="9"/>
        <v>369.78539999999998</v>
      </c>
      <c r="P11" s="73">
        <f t="shared" si="9"/>
        <v>353.52050000000003</v>
      </c>
      <c r="Q11" s="116">
        <f t="shared" si="5"/>
        <v>-4.3984700315371938E-2</v>
      </c>
      <c r="R11" s="7">
        <f t="shared" si="6"/>
        <v>6.5914983439410157E-2</v>
      </c>
    </row>
    <row r="12" spans="1:20" x14ac:dyDescent="0.25">
      <c r="A12" s="78" t="s">
        <v>3</v>
      </c>
      <c r="B12" s="6">
        <f>+'Despacho por tipo'!B12+'Exportación por tipo'!B12</f>
        <v>19.410323999999999</v>
      </c>
      <c r="C12" s="6">
        <f>+'Despacho por tipo'!C12+'Exportación por tipo'!C12</f>
        <v>19.6313</v>
      </c>
      <c r="D12" s="6">
        <f>+'Despacho por tipo'!D12+'Exportación por tipo'!D12</f>
        <v>12.880500000000001</v>
      </c>
      <c r="E12" s="6">
        <f>+'Despacho por tipo'!E12+'Exportación por tipo'!E12</f>
        <v>24.7136</v>
      </c>
      <c r="F12" s="6">
        <f>+'Despacho por tipo'!F12+'Exportación por tipo'!F12</f>
        <v>31.122700000000002</v>
      </c>
      <c r="G12" s="73">
        <f>+'Despacho por tipo'!G12+'Exportación por tipo'!G12</f>
        <v>32.883099999999999</v>
      </c>
      <c r="H12" s="7">
        <f t="shared" si="3"/>
        <v>5.6563215916356713E-2</v>
      </c>
      <c r="J12" s="78" t="s">
        <v>3</v>
      </c>
      <c r="K12" s="6">
        <f>+'Despacho por tipo'!K12+'Exportación por tipo'!K12</f>
        <v>251.05581599999999</v>
      </c>
      <c r="L12" s="6">
        <f>+SUM(C7:C12)+SUM(B13:B18)</f>
        <v>228.98920699999999</v>
      </c>
      <c r="M12" s="6">
        <f t="shared" ref="M12:P12" si="10">+SUM(D7:D12)+SUM(C13:C18)</f>
        <v>203.10900000000001</v>
      </c>
      <c r="N12" s="6">
        <f t="shared" si="10"/>
        <v>254.83570000000003</v>
      </c>
      <c r="O12" s="105">
        <f t="shared" si="10"/>
        <v>376.19450000000001</v>
      </c>
      <c r="P12" s="73">
        <f t="shared" si="10"/>
        <v>355.28089999999997</v>
      </c>
      <c r="Q12" s="116">
        <f t="shared" si="5"/>
        <v>-5.5592519295205034E-2</v>
      </c>
      <c r="R12" s="7">
        <f t="shared" si="6"/>
        <v>7.1914917029705094E-2</v>
      </c>
    </row>
    <row r="13" spans="1:20" x14ac:dyDescent="0.25">
      <c r="A13" s="78" t="s">
        <v>4</v>
      </c>
      <c r="B13" s="6">
        <f>+'Despacho por tipo'!B13+'Exportación por tipo'!B13</f>
        <v>21.362696</v>
      </c>
      <c r="C13" s="6">
        <f>+'Despacho por tipo'!C13+'Exportación por tipo'!C13</f>
        <v>21.176200000000001</v>
      </c>
      <c r="D13" s="6">
        <f>+'Despacho por tipo'!D13+'Exportación por tipo'!D13</f>
        <v>15.502600000000001</v>
      </c>
      <c r="E13" s="6">
        <f>+'Despacho por tipo'!E13+'Exportación por tipo'!E13</f>
        <v>27.643799999999999</v>
      </c>
      <c r="F13" s="6">
        <f>+'Despacho por tipo'!F13+'Exportación por tipo'!F13</f>
        <v>35.380400000000002</v>
      </c>
      <c r="G13" s="73">
        <f>+'Despacho por tipo'!G13+'Exportación por tipo'!G13</f>
        <v>26.886300000000002</v>
      </c>
      <c r="H13" s="7">
        <f t="shared" si="3"/>
        <v>-0.24007925291969567</v>
      </c>
      <c r="J13" s="78" t="s">
        <v>4</v>
      </c>
      <c r="K13" s="6">
        <f>+'Despacho por tipo'!K13+'Exportación por tipo'!K13</f>
        <v>248.07051100000001</v>
      </c>
      <c r="L13" s="6">
        <f>+SUM(C7:C13)+SUM(B14:B18)</f>
        <v>228.80271099999999</v>
      </c>
      <c r="M13" s="6">
        <f t="shared" ref="M13:P13" si="11">+SUM(D7:D13)+SUM(C14:C18)</f>
        <v>197.43540000000002</v>
      </c>
      <c r="N13" s="6">
        <f t="shared" si="11"/>
        <v>266.9769</v>
      </c>
      <c r="O13" s="105">
        <f t="shared" si="11"/>
        <v>383.93110000000001</v>
      </c>
      <c r="P13" s="73">
        <f t="shared" si="11"/>
        <v>346.78679999999997</v>
      </c>
      <c r="Q13" s="116">
        <f t="shared" si="5"/>
        <v>-9.6747307003782868E-2</v>
      </c>
      <c r="R13" s="7">
        <f t="shared" si="6"/>
        <v>6.9294870300771194E-2</v>
      </c>
    </row>
    <row r="14" spans="1:20" x14ac:dyDescent="0.25">
      <c r="A14" s="78" t="s">
        <v>5</v>
      </c>
      <c r="B14" s="6">
        <f>+'Despacho por tipo'!B14+'Exportación por tipo'!B14</f>
        <v>30.082031000000001</v>
      </c>
      <c r="C14" s="6">
        <f>+'Despacho por tipo'!C14+'Exportación por tipo'!C14</f>
        <v>23.851299999999998</v>
      </c>
      <c r="D14" s="6">
        <f>+'Despacho por tipo'!D14+'Exportación por tipo'!D14</f>
        <v>26.473300000000002</v>
      </c>
      <c r="E14" s="6">
        <f>+'Despacho por tipo'!E14+'Exportación por tipo'!E14</f>
        <v>29.9877</v>
      </c>
      <c r="F14" s="6">
        <f>+'Despacho por tipo'!F14+'Exportación por tipo'!F14</f>
        <v>33.5625</v>
      </c>
      <c r="G14" s="73">
        <f>+'Despacho por tipo'!G14+'Exportación por tipo'!G14</f>
        <v>31.0852</v>
      </c>
      <c r="H14" s="7">
        <f t="shared" ref="H14" si="12">+G14/F14-1</f>
        <v>-7.3811545623836072E-2</v>
      </c>
      <c r="J14" s="78" t="s">
        <v>5</v>
      </c>
      <c r="K14" s="6">
        <f>+'Despacho por tipo'!K14+'Exportación por tipo'!K14</f>
        <v>254.76264800000001</v>
      </c>
      <c r="L14" s="6">
        <f>+SUM(C7:C14)+SUM(B15:B18)</f>
        <v>222.57198</v>
      </c>
      <c r="M14" s="6">
        <f t="shared" ref="M14:P14" si="13">+SUM(D7:D14)+SUM(C15:C18)</f>
        <v>200.05740000000003</v>
      </c>
      <c r="N14" s="6">
        <f t="shared" si="13"/>
        <v>270.49130000000002</v>
      </c>
      <c r="O14" s="105">
        <f t="shared" si="13"/>
        <v>387.5059</v>
      </c>
      <c r="P14" s="105">
        <f t="shared" si="13"/>
        <v>344.30950000000001</v>
      </c>
      <c r="Q14" s="116">
        <f t="shared" ref="Q14" si="14">+P14/O14-1</f>
        <v>-0.11147288338061434</v>
      </c>
      <c r="R14" s="7">
        <f t="shared" ref="R14" si="15">+POWER(P14/K14,0.2)-1</f>
        <v>6.2093253755012512E-2</v>
      </c>
    </row>
    <row r="15" spans="1:20" x14ac:dyDescent="0.25">
      <c r="A15" s="78" t="s">
        <v>6</v>
      </c>
      <c r="B15" s="6">
        <f>+'Despacho por tipo'!B15+'Exportación por tipo'!B15</f>
        <v>26.060867000000002</v>
      </c>
      <c r="C15" s="6">
        <f>+'Despacho por tipo'!C15+'Exportación por tipo'!C15</f>
        <v>20.061599999999999</v>
      </c>
      <c r="D15" s="6">
        <f>+'Despacho por tipo'!D15+'Exportación por tipo'!D15</f>
        <v>27.953200000000002</v>
      </c>
      <c r="E15" s="6">
        <f>+'Despacho por tipo'!E15+'Exportación por tipo'!E15</f>
        <v>29.717999999999996</v>
      </c>
      <c r="F15" s="6">
        <f>+'Despacho por tipo'!F15+'Exportación por tipo'!F15</f>
        <v>34.435699999999997</v>
      </c>
      <c r="G15" s="73"/>
      <c r="H15" s="8"/>
      <c r="J15" s="78" t="s">
        <v>6</v>
      </c>
      <c r="K15" s="6">
        <f>+'Despacho por tipo'!K15+'Exportación por tipo'!K15</f>
        <v>256.96252599999997</v>
      </c>
      <c r="L15" s="6">
        <f>+SUM(C7:C15)+SUM(B16:B18)</f>
        <v>216.57271300000002</v>
      </c>
      <c r="M15" s="6">
        <f t="shared" ref="M15:O15" si="16">+SUM(D7:D15)+SUM(C16:C18)</f>
        <v>207.94900000000004</v>
      </c>
      <c r="N15" s="6">
        <f t="shared" si="16"/>
        <v>272.25609999999995</v>
      </c>
      <c r="O15" s="105">
        <f t="shared" si="16"/>
        <v>392.22360000000003</v>
      </c>
      <c r="P15" s="73"/>
      <c r="Q15" s="117"/>
      <c r="R15" s="8"/>
    </row>
    <row r="16" spans="1:20" x14ac:dyDescent="0.25">
      <c r="A16" s="78" t="s">
        <v>7</v>
      </c>
      <c r="B16" s="6">
        <f>+'Despacho por tipo'!B16+'Exportación por tipo'!B16</f>
        <v>23.566299999999998</v>
      </c>
      <c r="C16" s="6">
        <f>+'Despacho por tipo'!C16+'Exportación por tipo'!C16</f>
        <v>23.503900000000002</v>
      </c>
      <c r="D16" s="6">
        <f>+'Despacho por tipo'!D16+'Exportación por tipo'!D16</f>
        <v>24.4086</v>
      </c>
      <c r="E16" s="6">
        <f>+'Despacho por tipo'!E16+'Exportación por tipo'!E16</f>
        <v>32.709000000000003</v>
      </c>
      <c r="F16" s="6">
        <f>+'Despacho por tipo'!F16+'Exportación por tipo'!F16</f>
        <v>31.180700000000002</v>
      </c>
      <c r="G16" s="73"/>
      <c r="H16" s="8"/>
      <c r="J16" s="78" t="s">
        <v>7</v>
      </c>
      <c r="K16" s="6">
        <f>+'Despacho por tipo'!K16+'Exportación por tipo'!K16</f>
        <v>254.56652800000001</v>
      </c>
      <c r="L16" s="6">
        <f>+SUM(C7:C16)+SUM(B17:B18)</f>
        <v>216.51031300000002</v>
      </c>
      <c r="M16" s="6">
        <f t="shared" ref="M16:O16" si="17">+SUM(D7:D16)+SUM(C17:C18)</f>
        <v>208.85370000000003</v>
      </c>
      <c r="N16" s="6">
        <f t="shared" si="17"/>
        <v>280.55649999999997</v>
      </c>
      <c r="O16" s="105">
        <f t="shared" si="17"/>
        <v>390.69530000000003</v>
      </c>
      <c r="P16" s="73"/>
      <c r="Q16" s="117"/>
      <c r="R16" s="8"/>
    </row>
    <row r="17" spans="1:18" x14ac:dyDescent="0.25">
      <c r="A17" s="78" t="s">
        <v>8</v>
      </c>
      <c r="B17" s="6">
        <f>+'Despacho por tipo'!B17+'Exportación por tipo'!B17</f>
        <v>21.136700000000001</v>
      </c>
      <c r="C17" s="6">
        <f>+'Despacho por tipo'!C17+'Exportación por tipo'!C17</f>
        <v>21.761300000000002</v>
      </c>
      <c r="D17" s="6">
        <f>+'Despacho por tipo'!D17+'Exportación por tipo'!D17</f>
        <v>16.8108</v>
      </c>
      <c r="E17" s="6">
        <f>+'Despacho por tipo'!E17+'Exportación por tipo'!E17</f>
        <v>29.995699999999999</v>
      </c>
      <c r="F17" s="6">
        <f>+'Despacho por tipo'!F17+'Exportación por tipo'!F17</f>
        <v>34.619100000000003</v>
      </c>
      <c r="G17" s="73"/>
      <c r="H17" s="8"/>
      <c r="J17" s="78" t="s">
        <v>8</v>
      </c>
      <c r="K17" s="6">
        <f>+'Despacho por tipo'!K17+'Exportación por tipo'!K17</f>
        <v>249.632609</v>
      </c>
      <c r="L17" s="6">
        <f>+SUM(C7:C17)+SUM(B18)</f>
        <v>217.13491300000001</v>
      </c>
      <c r="M17" s="6">
        <f t="shared" ref="M17:O17" si="18">+SUM(D7:D17)+SUM(C18)</f>
        <v>203.90320000000003</v>
      </c>
      <c r="N17" s="6">
        <f t="shared" si="18"/>
        <v>293.7414</v>
      </c>
      <c r="O17" s="105">
        <f t="shared" si="18"/>
        <v>395.31870000000004</v>
      </c>
      <c r="P17" s="73"/>
      <c r="Q17" s="117"/>
      <c r="R17" s="8"/>
    </row>
    <row r="18" spans="1:18" x14ac:dyDescent="0.25">
      <c r="A18" s="78" t="s">
        <v>9</v>
      </c>
      <c r="B18" s="6">
        <f>+'Despacho por tipo'!B18+'Exportación por tipo'!B18</f>
        <v>16.111799999999999</v>
      </c>
      <c r="C18" s="6">
        <f>+'Despacho por tipo'!C18+'Exportación por tipo'!C18</f>
        <v>15.2601</v>
      </c>
      <c r="D18" s="6">
        <f>+'Despacho por tipo'!D18+'Exportación por tipo'!D18</f>
        <v>15.2103</v>
      </c>
      <c r="E18" s="6">
        <f>+'Despacho por tipo'!E18+'Exportación por tipo'!E18</f>
        <v>35.7654</v>
      </c>
      <c r="F18" s="6">
        <f>+'Despacho por tipo'!F18+'Exportación por tipo'!F18</f>
        <v>26.399699999999999</v>
      </c>
      <c r="G18" s="73"/>
      <c r="H18" s="8"/>
      <c r="J18" s="78" t="s">
        <v>9</v>
      </c>
      <c r="K18" s="6">
        <f>+'Despacho por tipo'!K18+'Exportación por tipo'!K18</f>
        <v>244.64535100000001</v>
      </c>
      <c r="L18" s="6">
        <f>+SUM(C7:C18)</f>
        <v>216.28321300000002</v>
      </c>
      <c r="M18" s="6">
        <f t="shared" ref="M18:O18" si="19">+SUM(D7:D18)</f>
        <v>203.85340000000002</v>
      </c>
      <c r="N18" s="6">
        <f t="shared" si="19"/>
        <v>314.29649999999998</v>
      </c>
      <c r="O18" s="105">
        <f t="shared" si="19"/>
        <v>385.95300000000003</v>
      </c>
      <c r="P18" s="73"/>
      <c r="Q18" s="117"/>
      <c r="R18" s="8"/>
    </row>
    <row r="19" spans="1:18" ht="25.5" x14ac:dyDescent="0.25">
      <c r="A19" s="89" t="s">
        <v>13</v>
      </c>
      <c r="B19" s="90">
        <f>SUM(B7:B18)</f>
        <v>244.64535100000001</v>
      </c>
      <c r="C19" s="90">
        <f t="shared" ref="C19:F19" si="20">SUM(C7:C18)</f>
        <v>216.28321300000002</v>
      </c>
      <c r="D19" s="90">
        <f t="shared" si="20"/>
        <v>203.85340000000002</v>
      </c>
      <c r="E19" s="90">
        <f t="shared" si="20"/>
        <v>314.29649999999998</v>
      </c>
      <c r="F19" s="90">
        <f t="shared" si="20"/>
        <v>385.95300000000003</v>
      </c>
      <c r="G19" s="91"/>
      <c r="H19" s="92"/>
      <c r="I19" s="3"/>
      <c r="J19" s="79" t="s">
        <v>14</v>
      </c>
      <c r="K19" s="82">
        <f t="shared" ref="K19" si="21">+AVERAGE(K7:K18)</f>
        <v>253.72953974999996</v>
      </c>
      <c r="L19" s="82">
        <f>+AVERAGE(L7:L18)</f>
        <v>227.24211208333335</v>
      </c>
      <c r="M19" s="82">
        <f t="shared" ref="M19:P19" si="22">+AVERAGE(M7:M18)</f>
        <v>207.97830833333339</v>
      </c>
      <c r="N19" s="82">
        <f t="shared" si="22"/>
        <v>257.30102500000004</v>
      </c>
      <c r="O19" s="106">
        <f t="shared" si="22"/>
        <v>373.07951666666673</v>
      </c>
      <c r="P19" s="83">
        <f t="shared" si="22"/>
        <v>354.70519999999999</v>
      </c>
      <c r="Q19" s="118">
        <f t="shared" ref="Q19" si="23">+P19/O19-1</f>
        <v>-4.925040332107955E-2</v>
      </c>
      <c r="R19" s="113">
        <f t="shared" ref="R19" si="24">+POWER(P19/K19,0.2)-1</f>
        <v>6.9299354670807389E-2</v>
      </c>
    </row>
    <row r="20" spans="1:18" ht="25.5" x14ac:dyDescent="0.25">
      <c r="A20" s="93" t="s">
        <v>15</v>
      </c>
      <c r="B20" s="94">
        <f>+B19/B$73</f>
        <v>0.20362580154015381</v>
      </c>
      <c r="C20" s="94">
        <f>+C19/C$73</f>
        <v>0.19384303249600926</v>
      </c>
      <c r="D20" s="94">
        <f>+D19/D$73</f>
        <v>0.18283483531641023</v>
      </c>
      <c r="E20" s="94">
        <f>+E19/E$73</f>
        <v>0.26240985770347658</v>
      </c>
      <c r="F20" s="94">
        <f>+F19/F$73</f>
        <v>0.28849265237088734</v>
      </c>
      <c r="G20" s="95"/>
      <c r="H20" s="96"/>
      <c r="I20" s="3"/>
      <c r="J20" s="80" t="s">
        <v>15</v>
      </c>
      <c r="K20" s="84">
        <f t="shared" ref="K20:P20" si="25">+K19/K$73</f>
        <v>0.20448274983124032</v>
      </c>
      <c r="L20" s="84">
        <f t="shared" si="25"/>
        <v>0.19721160662845871</v>
      </c>
      <c r="M20" s="84">
        <f t="shared" si="25"/>
        <v>0.18777591257156556</v>
      </c>
      <c r="N20" s="84">
        <f t="shared" si="25"/>
        <v>0.22287031877019911</v>
      </c>
      <c r="O20" s="107">
        <f t="shared" si="25"/>
        <v>0.28760008755671779</v>
      </c>
      <c r="P20" s="110">
        <f t="shared" si="25"/>
        <v>0.28013176977818183</v>
      </c>
      <c r="Q20" s="110"/>
      <c r="R20" s="114"/>
    </row>
    <row r="21" spans="1:18" ht="26.25" thickBot="1" x14ac:dyDescent="0.3">
      <c r="A21" s="97" t="s">
        <v>12</v>
      </c>
      <c r="B21" s="98"/>
      <c r="C21" s="99">
        <f>+C19/B19-1</f>
        <v>-0.11593164506935583</v>
      </c>
      <c r="D21" s="99">
        <f t="shared" ref="D21:F21" si="26">+D19/C19-1</f>
        <v>-5.7470077439620737E-2</v>
      </c>
      <c r="E21" s="99">
        <f t="shared" si="26"/>
        <v>0.54177708098074384</v>
      </c>
      <c r="F21" s="99">
        <f t="shared" si="26"/>
        <v>0.22799013033870907</v>
      </c>
      <c r="G21" s="100"/>
      <c r="H21" s="101"/>
      <c r="J21" s="81" t="s">
        <v>12</v>
      </c>
      <c r="K21" s="85"/>
      <c r="L21" s="86">
        <f>+L19/K19-1</f>
        <v>-0.10439236871183666</v>
      </c>
      <c r="M21" s="86">
        <f t="shared" ref="M21:P21" si="27">+M19/L19-1</f>
        <v>-8.4772155888674483E-2</v>
      </c>
      <c r="N21" s="86">
        <f t="shared" si="27"/>
        <v>0.23715317747279485</v>
      </c>
      <c r="O21" s="108">
        <f t="shared" si="27"/>
        <v>0.44997291272612183</v>
      </c>
      <c r="P21" s="111">
        <f t="shared" si="27"/>
        <v>-4.925040332107955E-2</v>
      </c>
      <c r="Q21" s="87"/>
      <c r="R21" s="88"/>
    </row>
    <row r="22" spans="1:18" ht="13.5" thickBot="1" x14ac:dyDescent="0.3"/>
    <row r="23" spans="1:18" ht="13.5" thickBot="1" x14ac:dyDescent="0.3">
      <c r="A23" s="266" t="s">
        <v>222</v>
      </c>
      <c r="B23" s="267"/>
      <c r="C23" s="267"/>
      <c r="D23" s="267"/>
      <c r="E23" s="267"/>
      <c r="F23" s="267"/>
      <c r="G23" s="267"/>
      <c r="H23" s="268"/>
      <c r="J23" s="266" t="s">
        <v>223</v>
      </c>
      <c r="K23" s="267"/>
      <c r="L23" s="267"/>
      <c r="M23" s="267"/>
      <c r="N23" s="267"/>
      <c r="O23" s="267"/>
      <c r="P23" s="267"/>
      <c r="Q23" s="267"/>
      <c r="R23" s="268"/>
    </row>
    <row r="24" spans="1:18" ht="38.25" x14ac:dyDescent="0.25">
      <c r="A24" s="74"/>
      <c r="B24" s="75">
        <v>2016</v>
      </c>
      <c r="C24" s="75">
        <f>+B24+1</f>
        <v>2017</v>
      </c>
      <c r="D24" s="75">
        <f t="shared" ref="D24:G24" si="28">+C24+1</f>
        <v>2018</v>
      </c>
      <c r="E24" s="75">
        <f t="shared" si="28"/>
        <v>2019</v>
      </c>
      <c r="F24" s="75">
        <f t="shared" si="28"/>
        <v>2020</v>
      </c>
      <c r="G24" s="76">
        <f t="shared" si="28"/>
        <v>2021</v>
      </c>
      <c r="H24" s="77" t="s">
        <v>16</v>
      </c>
      <c r="J24" s="103"/>
      <c r="K24" s="102">
        <v>2016</v>
      </c>
      <c r="L24" s="102">
        <f>+K24+1</f>
        <v>2017</v>
      </c>
      <c r="M24" s="102">
        <f t="shared" ref="M24:P24" si="29">+L24+1</f>
        <v>2018</v>
      </c>
      <c r="N24" s="102">
        <f t="shared" si="29"/>
        <v>2019</v>
      </c>
      <c r="O24" s="104">
        <f t="shared" si="29"/>
        <v>2020</v>
      </c>
      <c r="P24" s="109">
        <f t="shared" si="29"/>
        <v>2021</v>
      </c>
      <c r="Q24" s="115" t="s">
        <v>16</v>
      </c>
      <c r="R24" s="112" t="s">
        <v>21</v>
      </c>
    </row>
    <row r="25" spans="1:18" x14ac:dyDescent="0.25">
      <c r="A25" s="78" t="s">
        <v>10</v>
      </c>
      <c r="B25" s="6">
        <f>+'Despacho por tipo'!B25+'Exportación por tipo'!B25</f>
        <v>69.972017000000008</v>
      </c>
      <c r="C25" s="6">
        <f>+'Despacho por tipo'!C25+'Exportación por tipo'!C25</f>
        <v>64.429100000000005</v>
      </c>
      <c r="D25" s="6">
        <f>+'Despacho por tipo'!D25+'Exportación por tipo'!D25</f>
        <v>59.7166</v>
      </c>
      <c r="E25" s="6">
        <f>+'Despacho por tipo'!E25+'Exportación por tipo'!E25</f>
        <v>62.847099999999998</v>
      </c>
      <c r="F25" s="6">
        <f>+'Despacho por tipo'!F25+'Exportación por tipo'!F25</f>
        <v>74.213499999999996</v>
      </c>
      <c r="G25" s="73">
        <f>+'Despacho por tipo'!G25+'Exportación por tipo'!G25</f>
        <v>64.518900000000002</v>
      </c>
      <c r="H25" s="7">
        <f>+G25/F25-1</f>
        <v>-0.13063121938730815</v>
      </c>
      <c r="J25" s="78" t="s">
        <v>10</v>
      </c>
      <c r="K25" s="119">
        <f>+'Despacho por tipo'!K25+'Exportación por tipo'!K25</f>
        <v>968.88640999999984</v>
      </c>
      <c r="L25" s="119">
        <f>+SUM(C25)+SUM(B26:B36)</f>
        <v>899.48564099999999</v>
      </c>
      <c r="M25" s="119">
        <f t="shared" ref="M25" si="30">+SUM(D25)+SUM(C26:C36)</f>
        <v>847.93560000000002</v>
      </c>
      <c r="N25" s="119">
        <f t="shared" ref="N25:P25" si="31">+SUM(E25)+SUM(D26:D36)</f>
        <v>831.54429999999991</v>
      </c>
      <c r="O25" s="120">
        <f t="shared" si="31"/>
        <v>859.15809999999999</v>
      </c>
      <c r="P25" s="121">
        <f t="shared" si="31"/>
        <v>908.79070000000002</v>
      </c>
      <c r="Q25" s="116">
        <f>+P25/O25-1</f>
        <v>5.7768878626646369E-2</v>
      </c>
      <c r="R25" s="7">
        <f>+POWER(P25/K25,0.2)-1</f>
        <v>-1.2724858837470432E-2</v>
      </c>
    </row>
    <row r="26" spans="1:18" x14ac:dyDescent="0.25">
      <c r="A26" s="78" t="s">
        <v>11</v>
      </c>
      <c r="B26" s="6">
        <f>+'Despacho por tipo'!B26+'Exportación por tipo'!B26</f>
        <v>68.249300000000005</v>
      </c>
      <c r="C26" s="6">
        <f>+'Despacho por tipo'!C26+'Exportación por tipo'!C26</f>
        <v>56.974699999999999</v>
      </c>
      <c r="D26" s="6">
        <f>+'Despacho por tipo'!D26+'Exportación por tipo'!D26</f>
        <v>59.299900000000001</v>
      </c>
      <c r="E26" s="6">
        <f>+'Despacho por tipo'!E26+'Exportación por tipo'!E26</f>
        <v>61.175400000000003</v>
      </c>
      <c r="F26" s="6">
        <f>+'Despacho por tipo'!F26+'Exportación por tipo'!F26</f>
        <v>67.469899999999996</v>
      </c>
      <c r="G26" s="73">
        <f>+'Despacho por tipo'!G26+'Exportación por tipo'!G26</f>
        <v>59.710900000000002</v>
      </c>
      <c r="H26" s="7">
        <f t="shared" ref="H26:H31" si="32">+G26/F26-1</f>
        <v>-0.11499942937517316</v>
      </c>
      <c r="J26" s="78" t="s">
        <v>11</v>
      </c>
      <c r="K26" s="119">
        <f>+'Despacho por tipo'!K26+'Exportación por tipo'!K26</f>
        <v>965.58771400000001</v>
      </c>
      <c r="L26" s="119">
        <f>+SUM(C25:C26)+SUM(B27:B36)</f>
        <v>888.21104100000014</v>
      </c>
      <c r="M26" s="119">
        <f t="shared" ref="M26" si="33">+SUM(D25:D26)+SUM(C27:C36)</f>
        <v>850.26080000000002</v>
      </c>
      <c r="N26" s="119">
        <f t="shared" ref="N26:P26" si="34">+SUM(E25:E26)+SUM(D27:D36)</f>
        <v>833.41980000000001</v>
      </c>
      <c r="O26" s="120">
        <f t="shared" si="34"/>
        <v>865.45260000000007</v>
      </c>
      <c r="P26" s="121">
        <f t="shared" si="34"/>
        <v>901.0317</v>
      </c>
      <c r="Q26" s="116">
        <f t="shared" ref="Q26:Q32" si="35">+P26/O26-1</f>
        <v>4.1110397033875534E-2</v>
      </c>
      <c r="R26" s="7">
        <f t="shared" ref="R26:R32" si="36">+POWER(P26/K26,0.2)-1</f>
        <v>-1.3743978289771253E-2</v>
      </c>
    </row>
    <row r="27" spans="1:18" x14ac:dyDescent="0.25">
      <c r="A27" s="78" t="s">
        <v>0</v>
      </c>
      <c r="B27" s="6">
        <f>+'Despacho por tipo'!B27+'Exportación por tipo'!B27</f>
        <v>77.387055000000004</v>
      </c>
      <c r="C27" s="6">
        <f>+'Despacho por tipo'!C27+'Exportación por tipo'!C27</f>
        <v>70.448899999999995</v>
      </c>
      <c r="D27" s="6">
        <f>+'Despacho por tipo'!D27+'Exportación por tipo'!D27</f>
        <v>67.161299999999997</v>
      </c>
      <c r="E27" s="6">
        <f>+'Despacho por tipo'!E27+'Exportación por tipo'!E27</f>
        <v>68.131699999999995</v>
      </c>
      <c r="F27" s="6">
        <f>+'Despacho por tipo'!F27+'Exportación por tipo'!F27</f>
        <v>62.954599999999999</v>
      </c>
      <c r="G27" s="73">
        <f>+'Despacho por tipo'!G27+'Exportación por tipo'!G27</f>
        <v>60.163699999999999</v>
      </c>
      <c r="H27" s="7">
        <f t="shared" si="32"/>
        <v>-4.4331947149215511E-2</v>
      </c>
      <c r="J27" s="78" t="s">
        <v>0</v>
      </c>
      <c r="K27" s="119">
        <f>+'Despacho por tipo'!K27+'Exportación por tipo'!K27</f>
        <v>957.82867699999997</v>
      </c>
      <c r="L27" s="119">
        <f>+SUM(C25:C27)+SUM(B28:B36)</f>
        <v>881.27288600000009</v>
      </c>
      <c r="M27" s="119">
        <f t="shared" ref="M27" si="37">+SUM(D25:D27)+SUM(C28:C36)</f>
        <v>846.97320000000013</v>
      </c>
      <c r="N27" s="119">
        <f t="shared" ref="N27:P27" si="38">+SUM(E25:E27)+SUM(D28:D36)</f>
        <v>834.39020000000005</v>
      </c>
      <c r="O27" s="120">
        <f t="shared" si="38"/>
        <v>860.27550000000008</v>
      </c>
      <c r="P27" s="121">
        <f t="shared" si="38"/>
        <v>898.24080000000004</v>
      </c>
      <c r="Q27" s="116">
        <f t="shared" si="35"/>
        <v>4.4131560180430407E-2</v>
      </c>
      <c r="R27" s="7">
        <f t="shared" si="36"/>
        <v>-1.2763989246880048E-2</v>
      </c>
    </row>
    <row r="28" spans="1:18" x14ac:dyDescent="0.25">
      <c r="A28" s="78" t="s">
        <v>1</v>
      </c>
      <c r="B28" s="6">
        <f>+'Despacho por tipo'!B28+'Exportación por tipo'!B28</f>
        <v>80.148398</v>
      </c>
      <c r="C28" s="6">
        <f>+'Despacho por tipo'!C28+'Exportación por tipo'!C28</f>
        <v>65.999200000000002</v>
      </c>
      <c r="D28" s="6">
        <f>+'Despacho por tipo'!D28+'Exportación por tipo'!D28</f>
        <v>63.334800000000001</v>
      </c>
      <c r="E28" s="6">
        <f>+'Despacho por tipo'!E28+'Exportación por tipo'!E28</f>
        <v>66.778199999999998</v>
      </c>
      <c r="F28" s="6">
        <f>+'Despacho por tipo'!F28+'Exportación por tipo'!F28</f>
        <v>70.485799999999998</v>
      </c>
      <c r="G28" s="73">
        <f>+'Despacho por tipo'!G28+'Exportación por tipo'!G28</f>
        <v>62.358899999999998</v>
      </c>
      <c r="H28" s="7">
        <f t="shared" si="32"/>
        <v>-0.11529840052890084</v>
      </c>
      <c r="J28" s="78" t="s">
        <v>1</v>
      </c>
      <c r="K28" s="119">
        <f>+'Despacho por tipo'!K28+'Exportación por tipo'!K28</f>
        <v>951.33182999999997</v>
      </c>
      <c r="L28" s="119">
        <f>+SUM(C25:C28)+SUM(B29:B36)</f>
        <v>867.12368800000002</v>
      </c>
      <c r="M28" s="119">
        <f t="shared" ref="M28" si="39">+SUM(D25:D28)+SUM(C29:C36)</f>
        <v>844.30880000000002</v>
      </c>
      <c r="N28" s="119">
        <f t="shared" ref="N28:P28" si="40">+SUM(E25:E28)+SUM(D29:D36)</f>
        <v>837.83360000000005</v>
      </c>
      <c r="O28" s="120">
        <f t="shared" si="40"/>
        <v>863.98309999999992</v>
      </c>
      <c r="P28" s="121">
        <f t="shared" si="40"/>
        <v>890.11390000000006</v>
      </c>
      <c r="Q28" s="116">
        <f t="shared" si="35"/>
        <v>3.0244573070931757E-2</v>
      </c>
      <c r="R28" s="7">
        <f t="shared" si="36"/>
        <v>-1.3214609550447065E-2</v>
      </c>
    </row>
    <row r="29" spans="1:18" x14ac:dyDescent="0.25">
      <c r="A29" s="78" t="s">
        <v>2</v>
      </c>
      <c r="B29" s="6">
        <f>+'Despacho por tipo'!B29+'Exportación por tipo'!B29</f>
        <v>76.674278000000001</v>
      </c>
      <c r="C29" s="6">
        <f>+'Despacho por tipo'!C29+'Exportación por tipo'!C29</f>
        <v>79.847200000000001</v>
      </c>
      <c r="D29" s="6">
        <f>+'Despacho por tipo'!D29+'Exportación por tipo'!D29</f>
        <v>76.890999999999991</v>
      </c>
      <c r="E29" s="6">
        <f>+'Despacho por tipo'!E29+'Exportación por tipo'!E29</f>
        <v>79.410399999999996</v>
      </c>
      <c r="F29" s="6">
        <f>+'Despacho por tipo'!F29+'Exportación por tipo'!F29</f>
        <v>79.556899999999999</v>
      </c>
      <c r="G29" s="73">
        <f>+'Despacho por tipo'!G29+'Exportación por tipo'!G29</f>
        <v>59.873900000000006</v>
      </c>
      <c r="H29" s="7">
        <f t="shared" si="32"/>
        <v>-0.24740783011907197</v>
      </c>
      <c r="J29" s="78" t="s">
        <v>2</v>
      </c>
      <c r="K29" s="119">
        <f>+'Despacho por tipo'!K29+'Exportación por tipo'!K29</f>
        <v>946.46303499999999</v>
      </c>
      <c r="L29" s="119">
        <f>+SUM(C25:C29)+SUM(B30:B36)</f>
        <v>870.2966100000001</v>
      </c>
      <c r="M29" s="119">
        <f t="shared" ref="M29" si="41">+SUM(D25:D29)+SUM(C30:C36)</f>
        <v>841.35260000000005</v>
      </c>
      <c r="N29" s="119">
        <f t="shared" ref="N29:P29" si="42">+SUM(E25:E29)+SUM(D30:D36)</f>
        <v>840.35300000000007</v>
      </c>
      <c r="O29" s="120">
        <f t="shared" si="42"/>
        <v>864.12959999999998</v>
      </c>
      <c r="P29" s="121">
        <f t="shared" si="42"/>
        <v>870.43089999999995</v>
      </c>
      <c r="Q29" s="116">
        <f t="shared" si="35"/>
        <v>7.2920774846736425E-3</v>
      </c>
      <c r="R29" s="7">
        <f t="shared" si="36"/>
        <v>-1.660922799813247E-2</v>
      </c>
    </row>
    <row r="30" spans="1:18" x14ac:dyDescent="0.25">
      <c r="A30" s="78" t="s">
        <v>3</v>
      </c>
      <c r="B30" s="6">
        <f>+'Despacho por tipo'!B30+'Exportación por tipo'!B30</f>
        <v>71.827610000000007</v>
      </c>
      <c r="C30" s="6">
        <f>+'Despacho por tipo'!C30+'Exportación por tipo'!C30</f>
        <v>81.8459</v>
      </c>
      <c r="D30" s="6">
        <f>+'Despacho por tipo'!D30+'Exportación por tipo'!D30</f>
        <v>66.933899999999994</v>
      </c>
      <c r="E30" s="6">
        <f>+'Despacho por tipo'!E30+'Exportación por tipo'!E30</f>
        <v>66.910499999999999</v>
      </c>
      <c r="F30" s="6">
        <f>+'Despacho por tipo'!F30+'Exportación por tipo'!F30</f>
        <v>87.226299999999995</v>
      </c>
      <c r="G30" s="73">
        <f>+'Despacho por tipo'!G30+'Exportación por tipo'!G30</f>
        <v>76.973199999999991</v>
      </c>
      <c r="H30" s="7">
        <f t="shared" si="32"/>
        <v>-0.11754596950690333</v>
      </c>
      <c r="J30" s="78" t="s">
        <v>3</v>
      </c>
      <c r="K30" s="119">
        <f>+'Despacho por tipo'!K30+'Exportación por tipo'!K30</f>
        <v>926.90134</v>
      </c>
      <c r="L30" s="119">
        <f>+SUM(C25:C30)+SUM(B31:B36)</f>
        <v>880.31489999999997</v>
      </c>
      <c r="M30" s="119">
        <f t="shared" ref="M30" si="43">+SUM(D25:D30)+SUM(C31:C36)</f>
        <v>826.4405999999999</v>
      </c>
      <c r="N30" s="119">
        <f t="shared" ref="N30:P30" si="44">+SUM(E25:E30)+SUM(D31:D36)</f>
        <v>840.32960000000003</v>
      </c>
      <c r="O30" s="120">
        <f t="shared" si="44"/>
        <v>884.44540000000006</v>
      </c>
      <c r="P30" s="121">
        <f t="shared" si="44"/>
        <v>860.17780000000005</v>
      </c>
      <c r="Q30" s="116">
        <f t="shared" si="35"/>
        <v>-2.7438211561731207E-2</v>
      </c>
      <c r="R30" s="7">
        <f t="shared" si="36"/>
        <v>-1.4830531823866511E-2</v>
      </c>
    </row>
    <row r="31" spans="1:18" x14ac:dyDescent="0.25">
      <c r="A31" s="78" t="s">
        <v>4</v>
      </c>
      <c r="B31" s="6">
        <f>+'Despacho por tipo'!B31+'Exportación por tipo'!B31</f>
        <v>74.108900000000006</v>
      </c>
      <c r="C31" s="6">
        <f>+'Despacho por tipo'!C31+'Exportación por tipo'!C31</f>
        <v>75.756900000000002</v>
      </c>
      <c r="D31" s="6">
        <f>+'Despacho por tipo'!D31+'Exportación por tipo'!D31</f>
        <v>76.198800000000006</v>
      </c>
      <c r="E31" s="6">
        <f>+'Despacho por tipo'!E31+'Exportación por tipo'!E31</f>
        <v>75.684899999999999</v>
      </c>
      <c r="F31" s="6">
        <f>+'Despacho por tipo'!F31+'Exportación por tipo'!F31</f>
        <v>94.054099999999991</v>
      </c>
      <c r="G31" s="73">
        <f>+'Despacho por tipo'!G31+'Exportación por tipo'!G31</f>
        <v>74.903400000000005</v>
      </c>
      <c r="H31" s="7">
        <f t="shared" si="32"/>
        <v>-0.20361366490137045</v>
      </c>
      <c r="J31" s="78" t="s">
        <v>4</v>
      </c>
      <c r="K31" s="119">
        <f>+'Despacho por tipo'!K31+'Exportación por tipo'!K31</f>
        <v>916.80547799999999</v>
      </c>
      <c r="L31" s="119">
        <f>+SUM(C25:C31)+SUM(B32:B36)</f>
        <v>881.96289999999988</v>
      </c>
      <c r="M31" s="119">
        <f t="shared" ref="M31" si="45">+SUM(D25:D31)+SUM(C32:C36)</f>
        <v>826.88249999999994</v>
      </c>
      <c r="N31" s="119">
        <f t="shared" ref="N31:P31" si="46">+SUM(E25:E31)+SUM(D32:D36)</f>
        <v>839.81570000000011</v>
      </c>
      <c r="O31" s="120">
        <f t="shared" si="46"/>
        <v>902.81460000000004</v>
      </c>
      <c r="P31" s="121">
        <f t="shared" si="46"/>
        <v>841.02710000000002</v>
      </c>
      <c r="Q31" s="116">
        <f t="shared" si="35"/>
        <v>-6.8438747002983802E-2</v>
      </c>
      <c r="R31" s="7">
        <f t="shared" si="36"/>
        <v>-1.7106284844702113E-2</v>
      </c>
    </row>
    <row r="32" spans="1:18" x14ac:dyDescent="0.25">
      <c r="A32" s="78" t="s">
        <v>5</v>
      </c>
      <c r="B32" s="6">
        <f>+'Despacho por tipo'!B32+'Exportación por tipo'!B32</f>
        <v>83.936000000000007</v>
      </c>
      <c r="C32" s="6">
        <f>+'Despacho por tipo'!C32+'Exportación por tipo'!C32</f>
        <v>79.612499999999997</v>
      </c>
      <c r="D32" s="6">
        <f>+'Despacho por tipo'!D32+'Exportación por tipo'!D32</f>
        <v>79.466099999999997</v>
      </c>
      <c r="E32" s="6">
        <f>+'Despacho por tipo'!E32+'Exportación por tipo'!E32</f>
        <v>81.441999999999993</v>
      </c>
      <c r="F32" s="6">
        <f>+'Despacho por tipo'!F32+'Exportación por tipo'!F32</f>
        <v>81.821399999999997</v>
      </c>
      <c r="G32" s="73">
        <f>+'Despacho por tipo'!G32+'Exportación por tipo'!G32</f>
        <v>73.029300000000006</v>
      </c>
      <c r="H32" s="7">
        <f t="shared" ref="H32" si="47">+G32/F32-1</f>
        <v>-0.10745477344557774</v>
      </c>
      <c r="J32" s="78" t="s">
        <v>5</v>
      </c>
      <c r="K32" s="119">
        <f>+'Despacho por tipo'!K32+'Exportación por tipo'!K32</f>
        <v>922.29782299999999</v>
      </c>
      <c r="L32" s="119">
        <f>+SUM(C25:C32)+SUM(B33:B36)</f>
        <v>877.63939999999991</v>
      </c>
      <c r="M32" s="119">
        <f t="shared" ref="M32" si="48">+SUM(D25:D32)+SUM(C33:C36)</f>
        <v>826.73609999999996</v>
      </c>
      <c r="N32" s="119">
        <f t="shared" ref="N32:O32" si="49">+SUM(E25:E32)+SUM(D33:D36)</f>
        <v>841.79160000000002</v>
      </c>
      <c r="O32" s="120">
        <f t="shared" si="49"/>
        <v>903.19400000000007</v>
      </c>
      <c r="P32" s="105">
        <f t="shared" ref="P32" si="50">+SUM(G25:G32)+SUM(F33:F36)</f>
        <v>832.23500000000013</v>
      </c>
      <c r="Q32" s="116">
        <f t="shared" si="35"/>
        <v>-7.8564516593334299E-2</v>
      </c>
      <c r="R32" s="7">
        <f t="shared" si="36"/>
        <v>-2.0340941555132219E-2</v>
      </c>
    </row>
    <row r="33" spans="1:18" x14ac:dyDescent="0.25">
      <c r="A33" s="78" t="s">
        <v>6</v>
      </c>
      <c r="B33" s="6">
        <f>+'Despacho por tipo'!B33+'Exportación por tipo'!B33</f>
        <v>80.389399999999995</v>
      </c>
      <c r="C33" s="6">
        <f>+'Despacho por tipo'!C33+'Exportación por tipo'!C33</f>
        <v>76.795400000000001</v>
      </c>
      <c r="D33" s="6">
        <f>+'Despacho por tipo'!D33+'Exportación por tipo'!D33</f>
        <v>68.999700000000004</v>
      </c>
      <c r="E33" s="6">
        <f>+'Despacho por tipo'!E33+'Exportación por tipo'!E33</f>
        <v>70.12360000000001</v>
      </c>
      <c r="F33" s="6">
        <f>+'Despacho por tipo'!F33+'Exportación por tipo'!F33</f>
        <v>79.682299999999998</v>
      </c>
      <c r="G33" s="73"/>
      <c r="H33" s="8"/>
      <c r="J33" s="78" t="s">
        <v>6</v>
      </c>
      <c r="K33" s="119">
        <f>+'Despacho por tipo'!K33+'Exportación por tipo'!K33</f>
        <v>920.29713500000003</v>
      </c>
      <c r="L33" s="119">
        <f>+SUM(C25:C33)+SUM(B34:B36)</f>
        <v>874.04539999999986</v>
      </c>
      <c r="M33" s="119">
        <f t="shared" ref="M33" si="51">+SUM(D25:D33)+SUM(C34:C36)</f>
        <v>818.94039999999995</v>
      </c>
      <c r="N33" s="119">
        <f t="shared" ref="N33:O33" si="52">+SUM(E25:E33)+SUM(D34:D36)</f>
        <v>842.91550000000007</v>
      </c>
      <c r="O33" s="120">
        <f t="shared" si="52"/>
        <v>912.7527</v>
      </c>
      <c r="P33" s="121"/>
      <c r="Q33" s="117"/>
      <c r="R33" s="8"/>
    </row>
    <row r="34" spans="1:18" x14ac:dyDescent="0.25">
      <c r="A34" s="78" t="s">
        <v>7</v>
      </c>
      <c r="B34" s="6">
        <f>+'Despacho por tipo'!B34+'Exportación por tipo'!B34</f>
        <v>76.470699999999994</v>
      </c>
      <c r="C34" s="6">
        <f>+'Despacho por tipo'!C34+'Exportación por tipo'!C34</f>
        <v>68.945999999999998</v>
      </c>
      <c r="D34" s="6">
        <f>+'Despacho por tipo'!D34+'Exportación por tipo'!D34</f>
        <v>73.90870000000001</v>
      </c>
      <c r="E34" s="6">
        <f>+'Despacho por tipo'!E34+'Exportación por tipo'!E34</f>
        <v>76.022500000000008</v>
      </c>
      <c r="F34" s="6">
        <f>+'Despacho por tipo'!F34+'Exportación por tipo'!F34</f>
        <v>80.045699999999997</v>
      </c>
      <c r="G34" s="73"/>
      <c r="H34" s="8"/>
      <c r="J34" s="78" t="s">
        <v>7</v>
      </c>
      <c r="K34" s="119">
        <f>+'Despacho por tipo'!K34+'Exportación por tipo'!K34</f>
        <v>912.45813400000009</v>
      </c>
      <c r="L34" s="119">
        <f>+SUM(C25:C34)+SUM(B35:B36)</f>
        <v>866.52069999999981</v>
      </c>
      <c r="M34" s="119">
        <f t="shared" ref="M34" si="53">+SUM(D25:D34)+SUM(C35:C36)</f>
        <v>823.90309999999988</v>
      </c>
      <c r="N34" s="119">
        <f t="shared" ref="N34:O34" si="54">+SUM(E25:E34)+SUM(D35:D36)</f>
        <v>845.02930000000015</v>
      </c>
      <c r="O34" s="120">
        <f t="shared" si="54"/>
        <v>916.77589999999998</v>
      </c>
      <c r="P34" s="121"/>
      <c r="Q34" s="117"/>
      <c r="R34" s="8"/>
    </row>
    <row r="35" spans="1:18" x14ac:dyDescent="0.25">
      <c r="A35" s="78" t="s">
        <v>8</v>
      </c>
      <c r="B35" s="6">
        <f>+'Despacho por tipo'!B35+'Exportación por tipo'!B35</f>
        <v>70.872699999999995</v>
      </c>
      <c r="C35" s="6">
        <f>+'Despacho por tipo'!C35+'Exportación por tipo'!C35</f>
        <v>67.734000000000009</v>
      </c>
      <c r="D35" s="6">
        <f>+'Despacho por tipo'!D35+'Exportación por tipo'!D35</f>
        <v>68.047799999999995</v>
      </c>
      <c r="E35" s="6">
        <f>+'Despacho por tipo'!E35+'Exportación por tipo'!E35</f>
        <v>69.060099999999991</v>
      </c>
      <c r="F35" s="6">
        <f>+'Despacho por tipo'!F35+'Exportación por tipo'!F35</f>
        <v>68.979900000000001</v>
      </c>
      <c r="G35" s="73"/>
      <c r="H35" s="8"/>
      <c r="J35" s="78" t="s">
        <v>8</v>
      </c>
      <c r="K35" s="119">
        <f>+'Despacho por tipo'!K35+'Exportación por tipo'!K35</f>
        <v>908.3199810000001</v>
      </c>
      <c r="L35" s="119">
        <f>+SUM(C25:C35)+SUM(B36)</f>
        <v>863.38199999999995</v>
      </c>
      <c r="M35" s="119">
        <f t="shared" ref="M35" si="55">+SUM(D25:D35)+SUM(C36)</f>
        <v>824.2168999999999</v>
      </c>
      <c r="N35" s="119">
        <f t="shared" ref="N35:O35" si="56">+SUM(E25:E35)+SUM(D36)</f>
        <v>846.04160000000013</v>
      </c>
      <c r="O35" s="120">
        <f t="shared" si="56"/>
        <v>916.69569999999999</v>
      </c>
      <c r="P35" s="121"/>
      <c r="Q35" s="117"/>
      <c r="R35" s="8"/>
    </row>
    <row r="36" spans="1:18" x14ac:dyDescent="0.25">
      <c r="A36" s="78" t="s">
        <v>9</v>
      </c>
      <c r="B36" s="6">
        <f>+'Despacho por tipo'!B36+'Exportación por tipo'!B36</f>
        <v>74.992199999999997</v>
      </c>
      <c r="C36" s="6">
        <f>+'Despacho por tipo'!C36+'Exportación por tipo'!C36</f>
        <v>64.258300000000006</v>
      </c>
      <c r="D36" s="6">
        <f>+'Despacho por tipo'!D36+'Exportación por tipo'!D36</f>
        <v>68.455200000000005</v>
      </c>
      <c r="E36" s="6">
        <f>+'Despacho por tipo'!E36+'Exportación por tipo'!E36</f>
        <v>70.205299999999994</v>
      </c>
      <c r="F36" s="6">
        <f>+'Despacho por tipo'!F36+'Exportación por tipo'!F36</f>
        <v>71.994900000000001</v>
      </c>
      <c r="G36" s="73"/>
      <c r="H36" s="8"/>
      <c r="J36" s="78" t="s">
        <v>9</v>
      </c>
      <c r="K36" s="119">
        <f>+'Despacho por tipo'!K36+'Exportación por tipo'!K36</f>
        <v>905.02855800000009</v>
      </c>
      <c r="L36" s="119">
        <f>+SUM(C25:C36)</f>
        <v>852.64809999999989</v>
      </c>
      <c r="M36" s="119">
        <f t="shared" ref="M36" si="57">+SUM(D25:D36)</f>
        <v>828.41379999999992</v>
      </c>
      <c r="N36" s="119">
        <f t="shared" ref="N36:O36" si="58">+SUM(E25:E36)</f>
        <v>847.79170000000011</v>
      </c>
      <c r="O36" s="120">
        <f t="shared" si="58"/>
        <v>918.48530000000005</v>
      </c>
      <c r="P36" s="121"/>
      <c r="Q36" s="117"/>
      <c r="R36" s="8"/>
    </row>
    <row r="37" spans="1:18" ht="25.5" x14ac:dyDescent="0.25">
      <c r="A37" s="89" t="s">
        <v>13</v>
      </c>
      <c r="B37" s="90">
        <f>SUM(B25:B36)</f>
        <v>905.02855800000009</v>
      </c>
      <c r="C37" s="90">
        <f>SUM(C25:C36)</f>
        <v>852.64809999999989</v>
      </c>
      <c r="D37" s="90">
        <f>SUM(D25:D36)</f>
        <v>828.41379999999992</v>
      </c>
      <c r="E37" s="90">
        <f>SUM(E25:E36)</f>
        <v>847.79170000000011</v>
      </c>
      <c r="F37" s="90">
        <f>SUM(F25:F36)</f>
        <v>918.48530000000005</v>
      </c>
      <c r="G37" s="91"/>
      <c r="H37" s="92"/>
      <c r="I37" s="3"/>
      <c r="J37" s="79" t="s">
        <v>14</v>
      </c>
      <c r="K37" s="82">
        <f t="shared" ref="K37:P37" si="59">+AVERAGE(K25:K36)</f>
        <v>933.51717625000003</v>
      </c>
      <c r="L37" s="82">
        <f t="shared" si="59"/>
        <v>875.24193883333328</v>
      </c>
      <c r="M37" s="82">
        <f t="shared" si="59"/>
        <v>833.86369999999988</v>
      </c>
      <c r="N37" s="82">
        <f t="shared" si="59"/>
        <v>840.10465833333353</v>
      </c>
      <c r="O37" s="106">
        <f t="shared" si="59"/>
        <v>889.01354166666681</v>
      </c>
      <c r="P37" s="83">
        <f t="shared" si="59"/>
        <v>875.25598750000017</v>
      </c>
      <c r="Q37" s="118">
        <f t="shared" ref="Q37" si="60">+P37/O37-1</f>
        <v>-1.5475078299566514E-2</v>
      </c>
      <c r="R37" s="113">
        <f t="shared" ref="R37" si="61">+POWER(P37/K37,0.2)-1</f>
        <v>-1.2805890167058576E-2</v>
      </c>
    </row>
    <row r="38" spans="1:18" ht="25.5" x14ac:dyDescent="0.25">
      <c r="A38" s="93" t="s">
        <v>15</v>
      </c>
      <c r="B38" s="94">
        <f>+B37/B$73</f>
        <v>0.75328292479786219</v>
      </c>
      <c r="C38" s="94">
        <f>+C37/C$73</f>
        <v>0.76418271701909901</v>
      </c>
      <c r="D38" s="94">
        <f>+D37/D$73</f>
        <v>0.74299913907171311</v>
      </c>
      <c r="E38" s="94">
        <f>+E37/E$73</f>
        <v>0.70783129738698503</v>
      </c>
      <c r="F38" s="94">
        <f>+F37/F$73</f>
        <v>0.68655059129134932</v>
      </c>
      <c r="G38" s="95"/>
      <c r="H38" s="96"/>
      <c r="I38" s="3"/>
      <c r="J38" s="80" t="s">
        <v>15</v>
      </c>
      <c r="K38" s="84">
        <f t="shared" ref="K38:P38" si="62">+K37/K$73</f>
        <v>0.75232926919891541</v>
      </c>
      <c r="L38" s="84">
        <f t="shared" si="62"/>
        <v>0.7595769435668277</v>
      </c>
      <c r="M38" s="84">
        <f t="shared" si="62"/>
        <v>0.7528646544083204</v>
      </c>
      <c r="N38" s="84">
        <f t="shared" si="62"/>
        <v>0.72768615283627114</v>
      </c>
      <c r="O38" s="107">
        <f t="shared" si="62"/>
        <v>0.68532406899969922</v>
      </c>
      <c r="P38" s="110">
        <f t="shared" si="62"/>
        <v>0.69124165303278684</v>
      </c>
      <c r="Q38" s="110"/>
      <c r="R38" s="114"/>
    </row>
    <row r="39" spans="1:18" ht="26.25" thickBot="1" x14ac:dyDescent="0.3">
      <c r="A39" s="97" t="s">
        <v>12</v>
      </c>
      <c r="B39" s="98"/>
      <c r="C39" s="99">
        <f>+C37/B37-1</f>
        <v>-5.7877132756732563E-2</v>
      </c>
      <c r="D39" s="99">
        <f t="shared" ref="D39:F39" si="63">+D37/C37-1</f>
        <v>-2.8422393716704408E-2</v>
      </c>
      <c r="E39" s="99">
        <f t="shared" si="63"/>
        <v>2.3391570734336176E-2</v>
      </c>
      <c r="F39" s="99">
        <f t="shared" si="63"/>
        <v>8.3385576905270486E-2</v>
      </c>
      <c r="G39" s="100"/>
      <c r="H39" s="101"/>
      <c r="J39" s="81" t="s">
        <v>12</v>
      </c>
      <c r="K39" s="85"/>
      <c r="L39" s="86">
        <f>+L37/K37-1</f>
        <v>-6.2425458148249846E-2</v>
      </c>
      <c r="M39" s="86">
        <f t="shared" ref="M39:P39" si="64">+M37/L37-1</f>
        <v>-4.7276343828415168E-2</v>
      </c>
      <c r="N39" s="86">
        <f t="shared" si="64"/>
        <v>7.4843866369691536E-3</v>
      </c>
      <c r="O39" s="108">
        <f t="shared" si="64"/>
        <v>5.821760758994321E-2</v>
      </c>
      <c r="P39" s="111">
        <f t="shared" si="64"/>
        <v>-1.5475078299566514E-2</v>
      </c>
      <c r="Q39" s="87"/>
      <c r="R39" s="88"/>
    </row>
    <row r="40" spans="1:18" ht="13.5" thickBot="1" x14ac:dyDescent="0.3"/>
    <row r="41" spans="1:18" ht="13.5" thickBot="1" x14ac:dyDescent="0.3">
      <c r="A41" s="266" t="s">
        <v>224</v>
      </c>
      <c r="B41" s="267"/>
      <c r="C41" s="267"/>
      <c r="D41" s="267"/>
      <c r="E41" s="267"/>
      <c r="F41" s="267"/>
      <c r="G41" s="267"/>
      <c r="H41" s="268"/>
      <c r="J41" s="266" t="s">
        <v>225</v>
      </c>
      <c r="K41" s="267"/>
      <c r="L41" s="267"/>
      <c r="M41" s="267"/>
      <c r="N41" s="267"/>
      <c r="O41" s="267"/>
      <c r="P41" s="267"/>
      <c r="Q41" s="267"/>
      <c r="R41" s="268"/>
    </row>
    <row r="42" spans="1:18" ht="38.25" x14ac:dyDescent="0.25">
      <c r="A42" s="74"/>
      <c r="B42" s="75">
        <v>2016</v>
      </c>
      <c r="C42" s="75">
        <f>+B42+1</f>
        <v>2017</v>
      </c>
      <c r="D42" s="75">
        <f t="shared" ref="D42:G42" si="65">+C42+1</f>
        <v>2018</v>
      </c>
      <c r="E42" s="75">
        <f t="shared" si="65"/>
        <v>2019</v>
      </c>
      <c r="F42" s="75">
        <f t="shared" si="65"/>
        <v>2020</v>
      </c>
      <c r="G42" s="76">
        <f t="shared" si="65"/>
        <v>2021</v>
      </c>
      <c r="H42" s="77" t="s">
        <v>16</v>
      </c>
      <c r="J42" s="103"/>
      <c r="K42" s="102">
        <v>2016</v>
      </c>
      <c r="L42" s="102">
        <f>+K42+1</f>
        <v>2017</v>
      </c>
      <c r="M42" s="102">
        <f t="shared" ref="M42:P42" si="66">+L42+1</f>
        <v>2018</v>
      </c>
      <c r="N42" s="102">
        <f t="shared" si="66"/>
        <v>2019</v>
      </c>
      <c r="O42" s="104">
        <f t="shared" si="66"/>
        <v>2020</v>
      </c>
      <c r="P42" s="109">
        <f t="shared" si="66"/>
        <v>2021</v>
      </c>
      <c r="Q42" s="115" t="s">
        <v>16</v>
      </c>
      <c r="R42" s="112" t="s">
        <v>21</v>
      </c>
    </row>
    <row r="43" spans="1:18" x14ac:dyDescent="0.25">
      <c r="A43" s="78" t="s">
        <v>10</v>
      </c>
      <c r="B43" s="6">
        <f>+'Despacho por tipo'!B43+'Exportación por tipo'!B43</f>
        <v>2.6344629999999998</v>
      </c>
      <c r="C43" s="6">
        <f>+'Despacho por tipo'!C43+'Exportación por tipo'!C43</f>
        <v>2.3811900000000001</v>
      </c>
      <c r="D43" s="6">
        <f>+'Despacho por tipo'!D43+'Exportación por tipo'!D43</f>
        <v>1.9594</v>
      </c>
      <c r="E43" s="6">
        <f>+'Despacho por tipo'!E43+'Exportación por tipo'!E43</f>
        <v>1.8960000000000001</v>
      </c>
      <c r="F43" s="6">
        <f>+'Despacho por tipo'!F43+'Exportación por tipo'!F43</f>
        <v>1.7508999999999999</v>
      </c>
      <c r="G43" s="73">
        <f>+'Despacho por tipo'!G43+'Exportación por tipo'!G43</f>
        <v>1.8766</v>
      </c>
      <c r="H43" s="7">
        <f>+G43/F43-1</f>
        <v>7.1791650008567132E-2</v>
      </c>
      <c r="J43" s="78" t="s">
        <v>10</v>
      </c>
      <c r="K43" s="6">
        <f>+'Despacho por tipo'!K43+'Exportación por tipo'!K43</f>
        <v>50.577326000000006</v>
      </c>
      <c r="L43" s="6">
        <f>+SUM(C43)+SUM(B44:B54)</f>
        <v>48.063525999999996</v>
      </c>
      <c r="M43" s="6">
        <f t="shared" ref="M43" si="67">+SUM(D43)+SUM(C44:C54)</f>
        <v>42.033699999999996</v>
      </c>
      <c r="N43" s="6">
        <f t="shared" ref="N43:P43" si="68">+SUM(E43)+SUM(D44:D54)</f>
        <v>35.220099999999995</v>
      </c>
      <c r="O43" s="105">
        <f t="shared" si="68"/>
        <v>32.7562</v>
      </c>
      <c r="P43" s="73">
        <f t="shared" si="68"/>
        <v>28.461500000000001</v>
      </c>
      <c r="Q43" s="116">
        <f>+P43/O43-1</f>
        <v>-0.13111105683809476</v>
      </c>
      <c r="R43" s="7">
        <f>+POWER(P43/K43,0.2)-1</f>
        <v>-0.10862513425991893</v>
      </c>
    </row>
    <row r="44" spans="1:18" x14ac:dyDescent="0.25">
      <c r="A44" s="78" t="s">
        <v>11</v>
      </c>
      <c r="B44" s="6">
        <f>+'Despacho por tipo'!B44+'Exportación por tipo'!B44</f>
        <v>2.5027089999999999</v>
      </c>
      <c r="C44" s="6">
        <f>+'Despacho por tipo'!C44+'Exportación por tipo'!C44</f>
        <v>1.6829000000000001</v>
      </c>
      <c r="D44" s="6">
        <f>+'Despacho por tipo'!D44+'Exportación por tipo'!D44</f>
        <v>1.7758</v>
      </c>
      <c r="E44" s="6">
        <f>+'Despacho por tipo'!E44+'Exportación por tipo'!E44</f>
        <v>1.4747999999999999</v>
      </c>
      <c r="F44" s="6">
        <f>+'Despacho por tipo'!F44+'Exportación por tipo'!F44</f>
        <v>1.3853</v>
      </c>
      <c r="G44" s="73">
        <f>+'Despacho por tipo'!G44+'Exportación por tipo'!G44</f>
        <v>1.6879</v>
      </c>
      <c r="H44" s="7">
        <f t="shared" ref="H44:H49" si="69">+G44/F44-1</f>
        <v>0.21843643976034066</v>
      </c>
      <c r="J44" s="78" t="s">
        <v>11</v>
      </c>
      <c r="K44" s="6">
        <f>+'Despacho por tipo'!K44+'Exportación por tipo'!K44</f>
        <v>50.655599000000002</v>
      </c>
      <c r="L44" s="6">
        <f>+SUM(C43:C44)+SUM(B45:B54)</f>
        <v>47.243717000000004</v>
      </c>
      <c r="M44" s="6">
        <f t="shared" ref="M44" si="70">+SUM(D43:D44)+SUM(C45:C54)</f>
        <v>42.126600000000003</v>
      </c>
      <c r="N44" s="6">
        <f t="shared" ref="N44:P44" si="71">+SUM(E43:E44)+SUM(D45:D54)</f>
        <v>34.9191</v>
      </c>
      <c r="O44" s="105">
        <f t="shared" si="71"/>
        <v>32.666700000000006</v>
      </c>
      <c r="P44" s="73">
        <f t="shared" si="71"/>
        <v>28.764099999999999</v>
      </c>
      <c r="Q44" s="116">
        <f t="shared" ref="Q44:Q50" si="72">+P44/O44-1</f>
        <v>-0.11946722503344398</v>
      </c>
      <c r="R44" s="7">
        <f t="shared" ref="R44:R50" si="73">+POWER(P44/K44,0.2)-1</f>
        <v>-0.10701396555292686</v>
      </c>
    </row>
    <row r="45" spans="1:18" x14ac:dyDescent="0.25">
      <c r="A45" s="78" t="s">
        <v>0</v>
      </c>
      <c r="B45" s="6">
        <f>+'Despacho por tipo'!B45+'Exportación por tipo'!B45</f>
        <v>3.179125</v>
      </c>
      <c r="C45" s="6">
        <f>+'Despacho por tipo'!C45+'Exportación por tipo'!C45</f>
        <v>3.0395000000000003</v>
      </c>
      <c r="D45" s="6">
        <f>+'Despacho por tipo'!D45+'Exportación por tipo'!D45</f>
        <v>2.4742000000000002</v>
      </c>
      <c r="E45" s="6">
        <f>+'Despacho por tipo'!E45+'Exportación por tipo'!E45</f>
        <v>1.2175</v>
      </c>
      <c r="F45" s="6">
        <f>+'Despacho por tipo'!F45+'Exportación por tipo'!F45</f>
        <v>1.4272</v>
      </c>
      <c r="G45" s="73">
        <f>+'Despacho por tipo'!G45+'Exportación por tipo'!G45</f>
        <v>2.1083000000000003</v>
      </c>
      <c r="H45" s="7">
        <f t="shared" si="69"/>
        <v>0.47722813901345318</v>
      </c>
      <c r="J45" s="78" t="s">
        <v>0</v>
      </c>
      <c r="K45" s="6">
        <f>+'Despacho por tipo'!K45+'Exportación por tipo'!K45</f>
        <v>51.438980000000001</v>
      </c>
      <c r="L45" s="6">
        <f>+SUM(C43:C45)+SUM(B46:B54)</f>
        <v>47.104092000000009</v>
      </c>
      <c r="M45" s="6">
        <f t="shared" ref="M45" si="74">+SUM(D43:D45)+SUM(C46:C54)</f>
        <v>41.561300000000003</v>
      </c>
      <c r="N45" s="6">
        <f t="shared" ref="N45:P45" si="75">+SUM(E43:E45)+SUM(D46:D54)</f>
        <v>33.662399999999991</v>
      </c>
      <c r="O45" s="105">
        <f t="shared" si="75"/>
        <v>32.876400000000004</v>
      </c>
      <c r="P45" s="73">
        <f t="shared" si="75"/>
        <v>29.4452</v>
      </c>
      <c r="Q45" s="116">
        <f t="shared" si="72"/>
        <v>-0.10436665814991919</v>
      </c>
      <c r="R45" s="7">
        <f t="shared" si="73"/>
        <v>-0.10557396528300333</v>
      </c>
    </row>
    <row r="46" spans="1:18" x14ac:dyDescent="0.25">
      <c r="A46" s="78" t="s">
        <v>1</v>
      </c>
      <c r="B46" s="6">
        <f>+'Despacho por tipo'!B46+'Exportación por tipo'!B46</f>
        <v>2.9498209999999996</v>
      </c>
      <c r="C46" s="6">
        <f>+'Despacho por tipo'!C46+'Exportación por tipo'!C46</f>
        <v>2.7250000000000001</v>
      </c>
      <c r="D46" s="6">
        <f>+'Despacho por tipo'!D46+'Exportación por tipo'!D46</f>
        <v>2.4796999999999998</v>
      </c>
      <c r="E46" s="6">
        <f>+'Despacho por tipo'!E46+'Exportación por tipo'!E46</f>
        <v>1.3613</v>
      </c>
      <c r="F46" s="6">
        <f>+'Despacho por tipo'!F46+'Exportación por tipo'!F46</f>
        <v>1.3319999999999999</v>
      </c>
      <c r="G46" s="73">
        <f>+'Despacho por tipo'!G46+'Exportación por tipo'!G46</f>
        <v>2.4539</v>
      </c>
      <c r="H46" s="7">
        <f t="shared" si="69"/>
        <v>0.84226726726726753</v>
      </c>
      <c r="J46" s="78" t="s">
        <v>1</v>
      </c>
      <c r="K46" s="6">
        <f>+'Despacho por tipo'!K46+'Exportación por tipo'!K46</f>
        <v>50.805325000000011</v>
      </c>
      <c r="L46" s="6">
        <f>+SUM(C43:C46)+SUM(B47:B54)</f>
        <v>46.879271000000003</v>
      </c>
      <c r="M46" s="6">
        <f t="shared" ref="M46" si="76">+SUM(D43:D46)+SUM(C47:C54)</f>
        <v>41.315999999999988</v>
      </c>
      <c r="N46" s="6">
        <f t="shared" ref="N46:P46" si="77">+SUM(E43:E46)+SUM(D47:D54)</f>
        <v>32.543999999999997</v>
      </c>
      <c r="O46" s="105">
        <f t="shared" si="77"/>
        <v>32.847100000000005</v>
      </c>
      <c r="P46" s="73">
        <f t="shared" si="77"/>
        <v>30.5671</v>
      </c>
      <c r="Q46" s="116">
        <f t="shared" si="72"/>
        <v>-6.9412520435594094E-2</v>
      </c>
      <c r="R46" s="7">
        <f t="shared" si="73"/>
        <v>-9.6623059164253067E-2</v>
      </c>
    </row>
    <row r="47" spans="1:18" x14ac:dyDescent="0.25">
      <c r="A47" s="78" t="s">
        <v>2</v>
      </c>
      <c r="B47" s="6">
        <f>+'Despacho por tipo'!B47+'Exportación por tipo'!B47</f>
        <v>3.3546300000000002</v>
      </c>
      <c r="C47" s="6">
        <f>+'Despacho por tipo'!C47+'Exportación por tipo'!C47</f>
        <v>3.3012000000000001</v>
      </c>
      <c r="D47" s="6">
        <f>+'Despacho por tipo'!D47+'Exportación por tipo'!D47</f>
        <v>2.7565</v>
      </c>
      <c r="E47" s="6">
        <f>+'Despacho por tipo'!E47+'Exportación por tipo'!E47</f>
        <v>2.1560999999999999</v>
      </c>
      <c r="F47" s="6">
        <f>+'Despacho por tipo'!F47+'Exportación por tipo'!F47</f>
        <v>1.0976999999999999</v>
      </c>
      <c r="G47" s="73">
        <f>+'Despacho por tipo'!G47+'Exportación por tipo'!G47</f>
        <v>2.8160000000000003</v>
      </c>
      <c r="H47" s="7">
        <f t="shared" si="69"/>
        <v>1.5653639427894692</v>
      </c>
      <c r="J47" s="78" t="s">
        <v>2</v>
      </c>
      <c r="K47" s="6">
        <f>+'Despacho por tipo'!K47+'Exportación por tipo'!K47</f>
        <v>50.807256000000002</v>
      </c>
      <c r="L47" s="6">
        <f>+SUM(C43:C47)+SUM(B48:B54)</f>
        <v>46.825841000000004</v>
      </c>
      <c r="M47" s="6">
        <f t="shared" ref="M47" si="78">+SUM(D43:D47)+SUM(C48:C54)</f>
        <v>40.771299999999997</v>
      </c>
      <c r="N47" s="6">
        <f t="shared" ref="N47:P47" si="79">+SUM(E43:E47)+SUM(D48:D54)</f>
        <v>31.943599999999996</v>
      </c>
      <c r="O47" s="105">
        <f t="shared" si="79"/>
        <v>31.788699999999999</v>
      </c>
      <c r="P47" s="73">
        <f t="shared" si="79"/>
        <v>32.285400000000003</v>
      </c>
      <c r="Q47" s="116">
        <f t="shared" si="72"/>
        <v>1.5625049152686366E-2</v>
      </c>
      <c r="R47" s="7">
        <f t="shared" si="73"/>
        <v>-8.6694472134808631E-2</v>
      </c>
    </row>
    <row r="48" spans="1:18" x14ac:dyDescent="0.25">
      <c r="A48" s="78" t="s">
        <v>3</v>
      </c>
      <c r="B48" s="6">
        <f>+'Despacho por tipo'!B48+'Exportación por tipo'!B48</f>
        <v>3.2057869999999999</v>
      </c>
      <c r="C48" s="6">
        <f>+'Despacho por tipo'!C48+'Exportación por tipo'!C48</f>
        <v>3.6726999999999999</v>
      </c>
      <c r="D48" s="6">
        <f>+'Despacho por tipo'!D48+'Exportación por tipo'!D48</f>
        <v>2.6092999999999997</v>
      </c>
      <c r="E48" s="6">
        <f>+'Despacho por tipo'!E48+'Exportación por tipo'!E48</f>
        <v>2.3048999999999999</v>
      </c>
      <c r="F48" s="6">
        <f>+'Despacho por tipo'!F48+'Exportación por tipo'!F48</f>
        <v>2.0710000000000002</v>
      </c>
      <c r="G48" s="73">
        <f>+'Despacho por tipo'!G48+'Exportación por tipo'!G48</f>
        <v>2.8280000000000003</v>
      </c>
      <c r="H48" s="7">
        <f t="shared" si="69"/>
        <v>0.36552390149686143</v>
      </c>
      <c r="J48" s="78" t="s">
        <v>3</v>
      </c>
      <c r="K48" s="6">
        <f>+'Despacho por tipo'!K48+'Exportación por tipo'!K48</f>
        <v>49.338782000000009</v>
      </c>
      <c r="L48" s="6">
        <f>+SUM(C43:C48)+SUM(B49:B54)</f>
        <v>47.292754000000002</v>
      </c>
      <c r="M48" s="6">
        <f t="shared" ref="M48" si="80">+SUM(D43:D48)+SUM(C49:C54)</f>
        <v>39.707900000000002</v>
      </c>
      <c r="N48" s="6">
        <f t="shared" ref="N48:P48" si="81">+SUM(E43:E48)+SUM(D49:D54)</f>
        <v>31.639200000000002</v>
      </c>
      <c r="O48" s="105">
        <f t="shared" si="81"/>
        <v>31.554800000000004</v>
      </c>
      <c r="P48" s="73">
        <f t="shared" si="81"/>
        <v>33.042400000000001</v>
      </c>
      <c r="Q48" s="116">
        <f t="shared" si="72"/>
        <v>4.7143382306336745E-2</v>
      </c>
      <c r="R48" s="7">
        <f t="shared" si="73"/>
        <v>-7.705327721717814E-2</v>
      </c>
    </row>
    <row r="49" spans="1:18" x14ac:dyDescent="0.25">
      <c r="A49" s="78" t="s">
        <v>4</v>
      </c>
      <c r="B49" s="6">
        <f>+'Despacho por tipo'!B49+'Exportación por tipo'!B49</f>
        <v>3.6039680000000001</v>
      </c>
      <c r="C49" s="6">
        <f>+'Despacho por tipo'!C49+'Exportación por tipo'!C49</f>
        <v>3.4272999999999998</v>
      </c>
      <c r="D49" s="6">
        <f>+'Despacho por tipo'!D49+'Exportación por tipo'!D49</f>
        <v>2.6318000000000001</v>
      </c>
      <c r="E49" s="6">
        <f>+'Despacho por tipo'!E49+'Exportación por tipo'!E49</f>
        <v>2.702</v>
      </c>
      <c r="F49" s="6">
        <f>+'Despacho por tipo'!F49+'Exportación por tipo'!F49</f>
        <v>2.2315</v>
      </c>
      <c r="G49" s="73">
        <f>+'Despacho por tipo'!G49+'Exportación por tipo'!G49</f>
        <v>3.2318000000000002</v>
      </c>
      <c r="H49" s="7">
        <f t="shared" si="69"/>
        <v>0.44826349988796776</v>
      </c>
      <c r="J49" s="78" t="s">
        <v>4</v>
      </c>
      <c r="K49" s="6">
        <f>+'Despacho por tipo'!K49+'Exportación por tipo'!K49</f>
        <v>48.741261000000002</v>
      </c>
      <c r="L49" s="6">
        <f>+SUM(C43:C49)+SUM(B50:B54)</f>
        <v>47.116085999999996</v>
      </c>
      <c r="M49" s="6">
        <f t="shared" ref="M49" si="82">+SUM(D43:D49)+SUM(C50:C54)</f>
        <v>38.912399999999998</v>
      </c>
      <c r="N49" s="6">
        <f t="shared" ref="N49:P49" si="83">+SUM(E43:E49)+SUM(D50:D54)</f>
        <v>31.709400000000002</v>
      </c>
      <c r="O49" s="105">
        <f t="shared" si="83"/>
        <v>31.084299999999999</v>
      </c>
      <c r="P49" s="73">
        <f t="shared" si="83"/>
        <v>34.042699999999996</v>
      </c>
      <c r="Q49" s="116">
        <f t="shared" si="72"/>
        <v>9.5173447689026247E-2</v>
      </c>
      <c r="R49" s="7">
        <f t="shared" si="73"/>
        <v>-6.9266282338707019E-2</v>
      </c>
    </row>
    <row r="50" spans="1:18" x14ac:dyDescent="0.25">
      <c r="A50" s="78" t="s">
        <v>5</v>
      </c>
      <c r="B50" s="6">
        <f>+'Despacho por tipo'!B50+'Exportación por tipo'!B50</f>
        <v>4.8730700000000002</v>
      </c>
      <c r="C50" s="6">
        <f>+'Despacho por tipo'!C50+'Exportación por tipo'!C50</f>
        <v>3.7326999999999999</v>
      </c>
      <c r="D50" s="6">
        <f>+'Despacho por tipo'!D50+'Exportación por tipo'!D50</f>
        <v>3.8079000000000001</v>
      </c>
      <c r="E50" s="6">
        <f>+'Despacho por tipo'!E50+'Exportación por tipo'!E50</f>
        <v>3.0569999999999999</v>
      </c>
      <c r="F50" s="6">
        <f>+'Despacho por tipo'!F50+'Exportación por tipo'!F50</f>
        <v>2.7608000000000001</v>
      </c>
      <c r="G50" s="73">
        <f>+'Despacho por tipo'!G50+'Exportación por tipo'!G50</f>
        <v>3.3216000000000001</v>
      </c>
      <c r="H50" s="7">
        <f t="shared" ref="H50" si="84">+G50/F50-1</f>
        <v>0.20312952767313819</v>
      </c>
      <c r="J50" s="78" t="s">
        <v>5</v>
      </c>
      <c r="K50" s="6">
        <f>+'Despacho por tipo'!K50+'Exportación por tipo'!K50</f>
        <v>49.066881000000002</v>
      </c>
      <c r="L50" s="6">
        <f>+SUM(C43:C50)+SUM(B51:B54)</f>
        <v>45.975715999999998</v>
      </c>
      <c r="M50" s="6">
        <f t="shared" ref="M50" si="85">+SUM(D43:D50)+SUM(C51:C54)</f>
        <v>38.9876</v>
      </c>
      <c r="N50" s="6">
        <f t="shared" ref="N50:O50" si="86">+SUM(E43:E50)+SUM(D51:D54)</f>
        <v>30.958500000000001</v>
      </c>
      <c r="O50" s="105">
        <f t="shared" si="86"/>
        <v>30.7881</v>
      </c>
      <c r="P50" s="105">
        <f t="shared" ref="P50" si="87">+SUM(G43:G50)+SUM(F51:F54)</f>
        <v>34.603500000000004</v>
      </c>
      <c r="Q50" s="116">
        <f t="shared" si="72"/>
        <v>0.12392450329835247</v>
      </c>
      <c r="R50" s="7">
        <f t="shared" si="73"/>
        <v>-6.7462478333210729E-2</v>
      </c>
    </row>
    <row r="51" spans="1:18" x14ac:dyDescent="0.25">
      <c r="A51" s="78" t="s">
        <v>6</v>
      </c>
      <c r="B51" s="6">
        <f>+'Despacho por tipo'!B51+'Exportación por tipo'!B51</f>
        <v>6.0014380000000003</v>
      </c>
      <c r="C51" s="6">
        <f>+'Despacho por tipo'!C51+'Exportación por tipo'!C51</f>
        <v>5.0090000000000003</v>
      </c>
      <c r="D51" s="6">
        <f>+'Despacho por tipo'!D51+'Exportación por tipo'!D51</f>
        <v>3.5585999999999998</v>
      </c>
      <c r="E51" s="6">
        <f>+'Despacho por tipo'!E51+'Exportación por tipo'!E51</f>
        <v>3.6871</v>
      </c>
      <c r="F51" s="6">
        <f>+'Despacho por tipo'!F51+'Exportación por tipo'!F51</f>
        <v>3.2842000000000002</v>
      </c>
      <c r="G51" s="73"/>
      <c r="H51" s="8"/>
      <c r="J51" s="78" t="s">
        <v>6</v>
      </c>
      <c r="K51" s="6">
        <f>+'Despacho por tipo'!K51+'Exportación por tipo'!K51</f>
        <v>49.423254</v>
      </c>
      <c r="L51" s="6">
        <f>+SUM(C43:C51)+SUM(B52:B54)</f>
        <v>44.983277999999999</v>
      </c>
      <c r="M51" s="6">
        <f t="shared" ref="M51" si="88">+SUM(D43:D51)+SUM(C52:C54)</f>
        <v>37.537199999999999</v>
      </c>
      <c r="N51" s="6">
        <f t="shared" ref="N51:O51" si="89">+SUM(E43:E51)+SUM(D52:D54)</f>
        <v>31.087000000000003</v>
      </c>
      <c r="O51" s="105">
        <f t="shared" si="89"/>
        <v>30.385200000000005</v>
      </c>
      <c r="P51" s="73"/>
      <c r="Q51" s="117"/>
      <c r="R51" s="8"/>
    </row>
    <row r="52" spans="1:18" x14ac:dyDescent="0.25">
      <c r="A52" s="78" t="s">
        <v>7</v>
      </c>
      <c r="B52" s="6">
        <f>+'Despacho por tipo'!B52+'Exportación por tipo'!B52</f>
        <v>5.768688</v>
      </c>
      <c r="C52" s="6">
        <f>+'Despacho por tipo'!C52+'Exportación por tipo'!C52</f>
        <v>5.2187000000000001</v>
      </c>
      <c r="D52" s="6">
        <f>+'Despacho por tipo'!D52+'Exportación por tipo'!D52</f>
        <v>4.5219000000000005</v>
      </c>
      <c r="E52" s="6">
        <f>+'Despacho por tipo'!E52+'Exportación por tipo'!E52</f>
        <v>4.5566000000000004</v>
      </c>
      <c r="F52" s="6">
        <f>+'Despacho por tipo'!F52+'Exportación por tipo'!F52</f>
        <v>3.7561</v>
      </c>
      <c r="G52" s="73"/>
      <c r="H52" s="8"/>
      <c r="J52" s="78" t="s">
        <v>7</v>
      </c>
      <c r="K52" s="6">
        <f>+'Despacho por tipo'!K52+'Exportación por tipo'!K52</f>
        <v>49.186447999999992</v>
      </c>
      <c r="L52" s="6">
        <f>+SUM(C43:C52)+SUM(B53:B54)</f>
        <v>44.43329</v>
      </c>
      <c r="M52" s="6">
        <f t="shared" ref="M52" si="90">+SUM(D43:D52)+SUM(C53:C54)</f>
        <v>36.840400000000002</v>
      </c>
      <c r="N52" s="6">
        <f t="shared" ref="N52:O52" si="91">+SUM(E43:E52)+SUM(D53:D54)</f>
        <v>31.121700000000001</v>
      </c>
      <c r="O52" s="105">
        <f t="shared" si="91"/>
        <v>29.584700000000002</v>
      </c>
      <c r="P52" s="73"/>
      <c r="Q52" s="117"/>
      <c r="R52" s="8"/>
    </row>
    <row r="53" spans="1:18" x14ac:dyDescent="0.25">
      <c r="A53" s="78" t="s">
        <v>8</v>
      </c>
      <c r="B53" s="6">
        <f>+'Despacho por tipo'!B53+'Exportación por tipo'!B53</f>
        <v>5.6831000000000005</v>
      </c>
      <c r="C53" s="6">
        <f>+'Despacho por tipo'!C53+'Exportación por tipo'!C53</f>
        <v>4.9879999999999995</v>
      </c>
      <c r="D53" s="6">
        <f>+'Despacho por tipo'!D53+'Exportación por tipo'!D53</f>
        <v>3.9363000000000001</v>
      </c>
      <c r="E53" s="6">
        <f>+'Despacho por tipo'!E53+'Exportación por tipo'!E53</f>
        <v>4.8407</v>
      </c>
      <c r="F53" s="6">
        <f>+'Despacho por tipo'!F53+'Exportación por tipo'!F53</f>
        <v>4.2713000000000001</v>
      </c>
      <c r="G53" s="73"/>
      <c r="H53" s="8"/>
      <c r="J53" s="78" t="s">
        <v>8</v>
      </c>
      <c r="K53" s="6">
        <f>+'Despacho por tipo'!K53+'Exportación por tipo'!K53</f>
        <v>48.96664100000001</v>
      </c>
      <c r="L53" s="6">
        <f>+SUM(C43:C53)+SUM(B54)</f>
        <v>43.738190000000003</v>
      </c>
      <c r="M53" s="6">
        <f t="shared" ref="M53" si="92">+SUM(D43:D53)+SUM(C54)</f>
        <v>35.788700000000006</v>
      </c>
      <c r="N53" s="6">
        <f t="shared" ref="N53:O53" si="93">+SUM(E43:E53)+SUM(D54)</f>
        <v>32.0261</v>
      </c>
      <c r="O53" s="105">
        <f t="shared" si="93"/>
        <v>29.015300000000003</v>
      </c>
      <c r="P53" s="73"/>
      <c r="Q53" s="117"/>
      <c r="R53" s="8"/>
    </row>
    <row r="54" spans="1:18" x14ac:dyDescent="0.25">
      <c r="A54" s="78" t="s">
        <v>9</v>
      </c>
      <c r="B54" s="6">
        <f>+'Despacho por tipo'!B54+'Exportación por tipo'!B54</f>
        <v>4.5599999999999996</v>
      </c>
      <c r="C54" s="6">
        <f>+'Despacho por tipo'!C54+'Exportación por tipo'!C54</f>
        <v>3.2773000000000003</v>
      </c>
      <c r="D54" s="6">
        <f>+'Despacho por tipo'!D54+'Exportación por tipo'!D54</f>
        <v>2.7721</v>
      </c>
      <c r="E54" s="6">
        <f>+'Despacho por tipo'!E54+'Exportación por tipo'!E54</f>
        <v>3.6473</v>
      </c>
      <c r="F54" s="6">
        <f>+'Despacho por tipo'!F54+'Exportación por tipo'!F54</f>
        <v>2.9678</v>
      </c>
      <c r="G54" s="73"/>
      <c r="H54" s="8"/>
      <c r="J54" s="78" t="s">
        <v>9</v>
      </c>
      <c r="K54" s="6">
        <f>+'Despacho por tipo'!K54+'Exportación por tipo'!K54</f>
        <v>48.316799000000003</v>
      </c>
      <c r="L54" s="6">
        <f>+SUM(C43:C54)</f>
        <v>42.455489999999998</v>
      </c>
      <c r="M54" s="6">
        <f t="shared" ref="M54" si="94">+SUM(D43:D54)</f>
        <v>35.283500000000004</v>
      </c>
      <c r="N54" s="6">
        <f t="shared" ref="N54:O54" si="95">+SUM(E43:E54)</f>
        <v>32.901299999999999</v>
      </c>
      <c r="O54" s="105">
        <f t="shared" si="95"/>
        <v>28.335800000000003</v>
      </c>
      <c r="P54" s="73"/>
      <c r="Q54" s="117"/>
      <c r="R54" s="8"/>
    </row>
    <row r="55" spans="1:18" ht="25.5" x14ac:dyDescent="0.25">
      <c r="A55" s="89" t="s">
        <v>13</v>
      </c>
      <c r="B55" s="90">
        <f>SUM(B43:B54)</f>
        <v>48.316799000000003</v>
      </c>
      <c r="C55" s="90">
        <f t="shared" ref="C55:F55" si="96">SUM(C43:C54)</f>
        <v>42.455489999999998</v>
      </c>
      <c r="D55" s="90">
        <f t="shared" si="96"/>
        <v>35.283500000000004</v>
      </c>
      <c r="E55" s="90">
        <f t="shared" si="96"/>
        <v>32.901299999999999</v>
      </c>
      <c r="F55" s="90">
        <f t="shared" si="96"/>
        <v>28.335800000000003</v>
      </c>
      <c r="G55" s="91"/>
      <c r="H55" s="92"/>
      <c r="I55" s="3"/>
      <c r="J55" s="79" t="s">
        <v>14</v>
      </c>
      <c r="K55" s="82">
        <f>+AVERAGE(K43:K54)</f>
        <v>49.777046000000006</v>
      </c>
      <c r="L55" s="82">
        <f>+AVERAGE(L43:L54)</f>
        <v>46.009270916666672</v>
      </c>
      <c r="M55" s="82">
        <f t="shared" ref="M55:P55" si="97">+AVERAGE(M43:M54)</f>
        <v>39.238883333333327</v>
      </c>
      <c r="N55" s="82">
        <f t="shared" si="97"/>
        <v>32.477699999999999</v>
      </c>
      <c r="O55" s="106">
        <f t="shared" si="97"/>
        <v>31.140275000000003</v>
      </c>
      <c r="P55" s="83">
        <f t="shared" si="97"/>
        <v>31.401487499999998</v>
      </c>
      <c r="Q55" s="118">
        <f t="shared" ref="Q55" si="98">+P55/O55-1</f>
        <v>8.3882528333483197E-3</v>
      </c>
      <c r="R55" s="113">
        <f t="shared" ref="R55" si="99">+POWER(P55/K55,0.2)-1</f>
        <v>-8.802229724008559E-2</v>
      </c>
    </row>
    <row r="56" spans="1:18" ht="25.5" x14ac:dyDescent="0.25">
      <c r="A56" s="93" t="s">
        <v>15</v>
      </c>
      <c r="B56" s="94">
        <f>+B55/B$73</f>
        <v>4.0215548278411811E-2</v>
      </c>
      <c r="C56" s="94">
        <f>+C55/C$73</f>
        <v>3.8050576434260734E-2</v>
      </c>
      <c r="D56" s="94">
        <f>+D55/D$73</f>
        <v>3.1645549752354195E-2</v>
      </c>
      <c r="E56" s="94">
        <f>+E55/E$73</f>
        <v>2.7469683726224738E-2</v>
      </c>
      <c r="F56" s="94">
        <f>+F55/F$73</f>
        <v>2.1180480781470775E-2</v>
      </c>
      <c r="G56" s="95"/>
      <c r="H56" s="96"/>
      <c r="I56" s="3"/>
      <c r="J56" s="80" t="s">
        <v>15</v>
      </c>
      <c r="K56" s="84">
        <f t="shared" ref="K56:P56" si="100">+K55/K$73</f>
        <v>4.0115736049437044E-2</v>
      </c>
      <c r="L56" s="84">
        <f t="shared" si="100"/>
        <v>3.9929052560259748E-2</v>
      </c>
      <c r="M56" s="84">
        <f t="shared" si="100"/>
        <v>3.54273346352868E-2</v>
      </c>
      <c r="N56" s="84">
        <f t="shared" si="100"/>
        <v>2.8131700415584798E-2</v>
      </c>
      <c r="O56" s="107">
        <f t="shared" si="100"/>
        <v>2.4005461078534875E-2</v>
      </c>
      <c r="P56" s="110">
        <f t="shared" si="100"/>
        <v>2.4799620267880074E-2</v>
      </c>
      <c r="Q56" s="110"/>
      <c r="R56" s="114"/>
    </row>
    <row r="57" spans="1:18" ht="26.25" thickBot="1" x14ac:dyDescent="0.3">
      <c r="A57" s="97" t="s">
        <v>12</v>
      </c>
      <c r="B57" s="98"/>
      <c r="C57" s="99">
        <f>+C55/B55-1</f>
        <v>-0.12130996095167657</v>
      </c>
      <c r="D57" s="99">
        <f t="shared" ref="D57:F57" si="101">+D55/C55-1</f>
        <v>-0.16892962488479102</v>
      </c>
      <c r="E57" s="99">
        <f t="shared" si="101"/>
        <v>-6.7515977723298537E-2</v>
      </c>
      <c r="F57" s="99">
        <f t="shared" si="101"/>
        <v>-0.13876351390370578</v>
      </c>
      <c r="G57" s="100"/>
      <c r="H57" s="101"/>
      <c r="J57" s="81" t="s">
        <v>12</v>
      </c>
      <c r="K57" s="85"/>
      <c r="L57" s="86">
        <f>+L55/K55-1</f>
        <v>-7.5693022911269892E-2</v>
      </c>
      <c r="M57" s="86">
        <f t="shared" ref="M57:P57" si="102">+M55/L55-1</f>
        <v>-0.14715268137145809</v>
      </c>
      <c r="N57" s="86">
        <f t="shared" si="102"/>
        <v>-0.17230825036220443</v>
      </c>
      <c r="O57" s="108">
        <f t="shared" si="102"/>
        <v>-4.1179794135668302E-2</v>
      </c>
      <c r="P57" s="111">
        <f t="shared" si="102"/>
        <v>8.3882528333483197E-3</v>
      </c>
      <c r="Q57" s="87"/>
      <c r="R57" s="88"/>
    </row>
    <row r="58" spans="1:18" ht="13.5" thickBot="1" x14ac:dyDescent="0.3"/>
    <row r="59" spans="1:18" ht="13.5" thickBot="1" x14ac:dyDescent="0.3">
      <c r="A59" s="269" t="s">
        <v>226</v>
      </c>
      <c r="B59" s="270"/>
      <c r="C59" s="270"/>
      <c r="D59" s="270"/>
      <c r="E59" s="270"/>
      <c r="F59" s="270"/>
      <c r="G59" s="270"/>
      <c r="H59" s="271"/>
      <c r="J59" s="269" t="s">
        <v>227</v>
      </c>
      <c r="K59" s="270"/>
      <c r="L59" s="270"/>
      <c r="M59" s="270"/>
      <c r="N59" s="270"/>
      <c r="O59" s="270"/>
      <c r="P59" s="270"/>
      <c r="Q59" s="270"/>
      <c r="R59" s="271"/>
    </row>
    <row r="60" spans="1:18" ht="38.25" x14ac:dyDescent="0.25">
      <c r="A60" s="74"/>
      <c r="B60" s="75">
        <v>2016</v>
      </c>
      <c r="C60" s="75">
        <f>+B60+1</f>
        <v>2017</v>
      </c>
      <c r="D60" s="75">
        <f t="shared" ref="D60:G60" si="103">+C60+1</f>
        <v>2018</v>
      </c>
      <c r="E60" s="75">
        <f t="shared" si="103"/>
        <v>2019</v>
      </c>
      <c r="F60" s="75">
        <f t="shared" si="103"/>
        <v>2020</v>
      </c>
      <c r="G60" s="76">
        <f t="shared" si="103"/>
        <v>2021</v>
      </c>
      <c r="H60" s="77" t="s">
        <v>16</v>
      </c>
      <c r="J60" s="103"/>
      <c r="K60" s="102">
        <v>2016</v>
      </c>
      <c r="L60" s="102">
        <f>+K60+1</f>
        <v>2017</v>
      </c>
      <c r="M60" s="102">
        <f t="shared" ref="M60:P60" si="104">+L60+1</f>
        <v>2018</v>
      </c>
      <c r="N60" s="102">
        <f t="shared" si="104"/>
        <v>2019</v>
      </c>
      <c r="O60" s="104">
        <f t="shared" si="104"/>
        <v>2020</v>
      </c>
      <c r="P60" s="109">
        <f t="shared" si="104"/>
        <v>2021</v>
      </c>
      <c r="Q60" s="115" t="s">
        <v>16</v>
      </c>
      <c r="R60" s="112" t="s">
        <v>21</v>
      </c>
    </row>
    <row r="61" spans="1:18" x14ac:dyDescent="0.25">
      <c r="A61" s="78" t="s">
        <v>10</v>
      </c>
      <c r="B61" s="119">
        <f>+'Despacho por tipo'!B61+'Exportación por tipo'!B61</f>
        <v>86.989948999999996</v>
      </c>
      <c r="C61" s="119">
        <f>+'Despacho por tipo'!C61+'Exportación por tipo'!C61</f>
        <v>79.310599999999994</v>
      </c>
      <c r="D61" s="119">
        <f>+'Despacho por tipo'!D61+'Exportación por tipo'!D61</f>
        <v>75.927199999999999</v>
      </c>
      <c r="E61" s="119">
        <f>+'Despacho por tipo'!E61+'Exportación por tipo'!E61</f>
        <v>87.507199999999997</v>
      </c>
      <c r="F61" s="119">
        <f>+'Despacho por tipo'!F61+'Exportación por tipo'!F61</f>
        <v>112.9141</v>
      </c>
      <c r="G61" s="121">
        <f>+'Despacho por tipo'!G61+'Exportación por tipo'!G61</f>
        <v>88.681100000000001</v>
      </c>
      <c r="H61" s="7">
        <f>+G61/F61-1</f>
        <v>-0.21461447241752807</v>
      </c>
      <c r="J61" s="78" t="s">
        <v>10</v>
      </c>
      <c r="K61" s="119">
        <f>+'Despacho por tipo'!K61+'Exportación por tipo'!K61</f>
        <v>1282.5513929999997</v>
      </c>
      <c r="L61" s="119">
        <f>+SUM(C61)+SUM(B62:B72)</f>
        <v>1193.7663870000001</v>
      </c>
      <c r="M61" s="119">
        <f t="shared" ref="M61" si="105">+SUM(D61)+SUM(C62:C72)</f>
        <v>1112.3813</v>
      </c>
      <c r="N61" s="119">
        <f t="shared" ref="N61:P61" si="106">+SUM(E61)+SUM(D62:D72)</f>
        <v>1126.5392999999999</v>
      </c>
      <c r="O61" s="119">
        <f t="shared" si="106"/>
        <v>1223.1381999999999</v>
      </c>
      <c r="P61" s="121">
        <f t="shared" si="106"/>
        <v>1313.5930999999998</v>
      </c>
      <c r="Q61" s="116">
        <f>+P61/O61-1</f>
        <v>7.3953131379593806E-2</v>
      </c>
      <c r="R61" s="7">
        <f>+POWER(P61/K61,0.2)-1</f>
        <v>4.7944240844901564E-3</v>
      </c>
    </row>
    <row r="62" spans="1:18" x14ac:dyDescent="0.25">
      <c r="A62" s="78" t="s">
        <v>11</v>
      </c>
      <c r="B62" s="119">
        <f>+'Despacho por tipo'!B62+'Exportación por tipo'!B62</f>
        <v>85.916399999999996</v>
      </c>
      <c r="C62" s="119">
        <f>+'Despacho por tipo'!C62+'Exportación por tipo'!C62</f>
        <v>70.082899999999995</v>
      </c>
      <c r="D62" s="119">
        <f>+'Despacho por tipo'!D62+'Exportación por tipo'!D62</f>
        <v>71.190399999999997</v>
      </c>
      <c r="E62" s="119">
        <f>+'Despacho por tipo'!E62+'Exportación por tipo'!E62</f>
        <v>79.175899999999999</v>
      </c>
      <c r="F62" s="119">
        <f>+'Despacho por tipo'!F62+'Exportación por tipo'!F62</f>
        <v>105.3775</v>
      </c>
      <c r="G62" s="121">
        <f>+'Despacho por tipo'!G62+'Exportación por tipo'!G62</f>
        <v>83.064700000000002</v>
      </c>
      <c r="H62" s="7">
        <f t="shared" ref="H62:H67" si="107">+G62/F62-1</f>
        <v>-0.21174159569167983</v>
      </c>
      <c r="J62" s="78" t="s">
        <v>11</v>
      </c>
      <c r="K62" s="119">
        <f>+'Despacho por tipo'!K62+'Exportación por tipo'!K62</f>
        <v>1278.874276</v>
      </c>
      <c r="L62" s="119">
        <f>+SUM(C61:C62)+SUM(B63:B72)</f>
        <v>1177.9328869999999</v>
      </c>
      <c r="M62" s="119">
        <f t="shared" ref="M62" si="108">+SUM(D61:D62)+SUM(C63:C72)</f>
        <v>1113.4888000000001</v>
      </c>
      <c r="N62" s="119">
        <f t="shared" ref="N62:P62" si="109">+SUM(E61:E62)+SUM(D63:D72)</f>
        <v>1134.5247999999999</v>
      </c>
      <c r="O62" s="119">
        <f t="shared" si="109"/>
        <v>1249.3398000000002</v>
      </c>
      <c r="P62" s="121">
        <f t="shared" si="109"/>
        <v>1291.2803000000001</v>
      </c>
      <c r="Q62" s="116">
        <f t="shared" ref="Q62:Q68" si="110">+P62/O62-1</f>
        <v>3.3570130400071951E-2</v>
      </c>
      <c r="R62" s="7">
        <f t="shared" ref="R62:R68" si="111">+POWER(P62/K62,0.2)-1</f>
        <v>1.932662733064916E-3</v>
      </c>
    </row>
    <row r="63" spans="1:18" x14ac:dyDescent="0.25">
      <c r="A63" s="78" t="s">
        <v>0</v>
      </c>
      <c r="B63" s="119">
        <f>+'Despacho por tipo'!B63+'Exportación por tipo'!B63</f>
        <v>98.065299999999993</v>
      </c>
      <c r="C63" s="119">
        <f>+'Despacho por tipo'!C63+'Exportación por tipo'!C63</f>
        <v>88.713999999999999</v>
      </c>
      <c r="D63" s="119">
        <f>+'Despacho por tipo'!D63+'Exportación por tipo'!D63</f>
        <v>86.756299999999996</v>
      </c>
      <c r="E63" s="119">
        <f>+'Despacho por tipo'!E63+'Exportación por tipo'!E63</f>
        <v>89.515799999999999</v>
      </c>
      <c r="F63" s="119">
        <f>+'Despacho por tipo'!F63+'Exportación por tipo'!F63</f>
        <v>93.594899999999996</v>
      </c>
      <c r="G63" s="121">
        <f>+'Despacho por tipo'!G63+'Exportación por tipo'!G63</f>
        <v>87.597999999999999</v>
      </c>
      <c r="H63" s="7">
        <f t="shared" si="107"/>
        <v>-6.4072935597986658E-2</v>
      </c>
      <c r="J63" s="78" t="s">
        <v>0</v>
      </c>
      <c r="K63" s="119">
        <f>+'Despacho por tipo'!K63+'Exportación por tipo'!K63</f>
        <v>1267.754091</v>
      </c>
      <c r="L63" s="119">
        <f>+SUM(C61:C63)+SUM(B64:B72)</f>
        <v>1168.5815869999999</v>
      </c>
      <c r="M63" s="119">
        <f t="shared" ref="M63" si="112">+SUM(D61:D63)+SUM(C64:C72)</f>
        <v>1111.5311000000002</v>
      </c>
      <c r="N63" s="119">
        <f t="shared" ref="N63:P63" si="113">+SUM(E61:E63)+SUM(D64:D72)</f>
        <v>1137.2842999999998</v>
      </c>
      <c r="O63" s="119">
        <f t="shared" si="113"/>
        <v>1253.4189000000001</v>
      </c>
      <c r="P63" s="121">
        <f t="shared" si="113"/>
        <v>1285.2834000000003</v>
      </c>
      <c r="Q63" s="116">
        <f t="shared" si="110"/>
        <v>2.5422067594481179E-2</v>
      </c>
      <c r="R63" s="7">
        <f t="shared" si="111"/>
        <v>2.7502422189062958E-3</v>
      </c>
    </row>
    <row r="64" spans="1:18" x14ac:dyDescent="0.25">
      <c r="A64" s="78" t="s">
        <v>1</v>
      </c>
      <c r="B64" s="119">
        <f>+'Despacho por tipo'!B64+'Exportación por tipo'!B64</f>
        <v>103.25573</v>
      </c>
      <c r="C64" s="119">
        <f>+'Despacho por tipo'!C64+'Exportación por tipo'!C64</f>
        <v>84.797500000000014</v>
      </c>
      <c r="D64" s="119">
        <f>+'Despacho por tipo'!D64+'Exportación por tipo'!D64</f>
        <v>84.153199999999998</v>
      </c>
      <c r="E64" s="119">
        <f>+'Despacho por tipo'!E64+'Exportación por tipo'!E64</f>
        <v>88.804299999999998</v>
      </c>
      <c r="F64" s="119">
        <f>+'Despacho por tipo'!F64+'Exportación por tipo'!F64</f>
        <v>98.090199999999996</v>
      </c>
      <c r="G64" s="121">
        <f>+'Despacho por tipo'!G64+'Exportación por tipo'!G64</f>
        <v>94.965800000000002</v>
      </c>
      <c r="H64" s="7">
        <f t="shared" si="107"/>
        <v>-3.1852315521835983E-2</v>
      </c>
      <c r="J64" s="78" t="s">
        <v>1</v>
      </c>
      <c r="K64" s="119">
        <f>+'Despacho por tipo'!K64+'Exportación por tipo'!K64</f>
        <v>1262.2507539999999</v>
      </c>
      <c r="L64" s="119">
        <f>+SUM(C61:C64)+SUM(B65:B72)</f>
        <v>1150.1233569999999</v>
      </c>
      <c r="M64" s="119">
        <f t="shared" ref="M64" si="114">+SUM(D61:D64)+SUM(C65:C72)</f>
        <v>1110.8868</v>
      </c>
      <c r="N64" s="119">
        <f t="shared" ref="N64:P64" si="115">+SUM(E61:E64)+SUM(D65:D72)</f>
        <v>1141.9353999999998</v>
      </c>
      <c r="O64" s="119">
        <f t="shared" si="115"/>
        <v>1262.7048</v>
      </c>
      <c r="P64" s="121">
        <f t="shared" si="115"/>
        <v>1282.1589999999999</v>
      </c>
      <c r="Q64" s="116">
        <f t="shared" si="110"/>
        <v>1.5406768074374799E-2</v>
      </c>
      <c r="R64" s="7">
        <f t="shared" si="111"/>
        <v>3.1346900306834513E-3</v>
      </c>
    </row>
    <row r="65" spans="1:18" x14ac:dyDescent="0.25">
      <c r="A65" s="78" t="s">
        <v>2</v>
      </c>
      <c r="B65" s="119">
        <f>+'Despacho por tipo'!B65+'Exportación por tipo'!B65</f>
        <v>101.1254</v>
      </c>
      <c r="C65" s="119">
        <f>+'Despacho por tipo'!C65+'Exportación por tipo'!C65</f>
        <v>100.45829999999999</v>
      </c>
      <c r="D65" s="119">
        <f>+'Despacho por tipo'!D65+'Exportación por tipo'!D65</f>
        <v>95.825299999999999</v>
      </c>
      <c r="E65" s="119">
        <f>+'Despacho por tipo'!E65+'Exportación por tipo'!E65</f>
        <v>106.21550000000001</v>
      </c>
      <c r="F65" s="119">
        <f>+'Despacho por tipo'!F65+'Exportación por tipo'!F65</f>
        <v>112.89510000000001</v>
      </c>
      <c r="G65" s="121">
        <f>+'Despacho por tipo'!G65+'Exportación por tipo'!G65</f>
        <v>91.746399999999994</v>
      </c>
      <c r="H65" s="7">
        <f t="shared" si="107"/>
        <v>-0.1873305395894066</v>
      </c>
      <c r="J65" s="78" t="s">
        <v>2</v>
      </c>
      <c r="K65" s="119">
        <f>+'Despacho por tipo'!K65+'Exportación por tipo'!K65</f>
        <v>1258.0048400000001</v>
      </c>
      <c r="L65" s="119">
        <f>+SUM(C61:C65)+SUM(B66:B72)</f>
        <v>1149.4562569999998</v>
      </c>
      <c r="M65" s="119">
        <f t="shared" ref="M65" si="116">+SUM(D61:D65)+SUM(C66:C72)</f>
        <v>1106.2538</v>
      </c>
      <c r="N65" s="119">
        <f t="shared" ref="N65:P65" si="117">+SUM(E61:E65)+SUM(D66:D72)</f>
        <v>1152.3255999999999</v>
      </c>
      <c r="O65" s="119">
        <f t="shared" si="117"/>
        <v>1269.3843999999999</v>
      </c>
      <c r="P65" s="121">
        <f t="shared" si="117"/>
        <v>1261.0102999999999</v>
      </c>
      <c r="Q65" s="116">
        <f t="shared" si="110"/>
        <v>-6.5969772434575358E-3</v>
      </c>
      <c r="R65" s="7">
        <f t="shared" si="111"/>
        <v>4.7735778344648594E-4</v>
      </c>
    </row>
    <row r="66" spans="1:18" x14ac:dyDescent="0.25">
      <c r="A66" s="78" t="s">
        <v>3</v>
      </c>
      <c r="B66" s="119">
        <f>+'Despacho por tipo'!B66+'Exportación por tipo'!B66</f>
        <v>94.706457</v>
      </c>
      <c r="C66" s="119">
        <f>+'Despacho por tipo'!C66+'Exportación por tipo'!C66</f>
        <v>105.5244</v>
      </c>
      <c r="D66" s="119">
        <f>+'Despacho por tipo'!D66+'Exportación por tipo'!D66</f>
        <v>95.158999999999992</v>
      </c>
      <c r="E66" s="119">
        <f>+'Despacho por tipo'!E66+'Exportación por tipo'!E66</f>
        <v>94.342500000000001</v>
      </c>
      <c r="F66" s="119">
        <f>+'Despacho por tipo'!F66+'Exportación por tipo'!F66</f>
        <v>120.93119999999999</v>
      </c>
      <c r="G66" s="121">
        <f>+'Despacho por tipo'!G66+'Exportación por tipo'!G66</f>
        <v>113.0615</v>
      </c>
      <c r="H66" s="7">
        <f t="shared" si="107"/>
        <v>-6.5075844777857106E-2</v>
      </c>
      <c r="J66" s="78" t="s">
        <v>3</v>
      </c>
      <c r="K66" s="119">
        <f>+'Despacho por tipo'!K66+'Exportación por tipo'!K66</f>
        <v>1231.100113</v>
      </c>
      <c r="L66" s="119">
        <f>+SUM(C61:C66)+SUM(B67:B72)</f>
        <v>1160.2741999999998</v>
      </c>
      <c r="M66" s="119">
        <f t="shared" ref="M66" si="118">+SUM(D61:D66)+SUM(C67:C72)</f>
        <v>1095.8883999999998</v>
      </c>
      <c r="N66" s="119">
        <f t="shared" ref="N66:P66" si="119">+SUM(E61:E66)+SUM(D67:D72)</f>
        <v>1151.5090999999998</v>
      </c>
      <c r="O66" s="119">
        <f t="shared" si="119"/>
        <v>1295.9731000000002</v>
      </c>
      <c r="P66" s="121">
        <f t="shared" si="119"/>
        <v>1253.1405999999999</v>
      </c>
      <c r="Q66" s="116">
        <f t="shared" si="110"/>
        <v>-3.3050454519465089E-2</v>
      </c>
      <c r="R66" s="7">
        <f t="shared" si="111"/>
        <v>3.5552469217556837E-3</v>
      </c>
    </row>
    <row r="67" spans="1:18" x14ac:dyDescent="0.25">
      <c r="A67" s="78" t="s">
        <v>4</v>
      </c>
      <c r="B67" s="119">
        <f>+'Despacho por tipo'!B67+'Exportación por tipo'!B67</f>
        <v>99.2697</v>
      </c>
      <c r="C67" s="119">
        <f>+'Despacho por tipo'!C67+'Exportación por tipo'!C67</f>
        <v>100.66669999999999</v>
      </c>
      <c r="D67" s="119">
        <f>+'Despacho por tipo'!D67+'Exportación por tipo'!D67</f>
        <v>100.9473</v>
      </c>
      <c r="E67" s="119">
        <f>+'Despacho por tipo'!E67+'Exportación por tipo'!E67</f>
        <v>106.164</v>
      </c>
      <c r="F67" s="119">
        <f>+'Despacho por tipo'!F67+'Exportación por tipo'!F67</f>
        <v>132.05270000000002</v>
      </c>
      <c r="G67" s="121">
        <f>+'Despacho por tipo'!G67+'Exportación por tipo'!G67</f>
        <v>105.6934</v>
      </c>
      <c r="H67" s="7">
        <f t="shared" si="107"/>
        <v>-0.19961197309861911</v>
      </c>
      <c r="J67" s="78" t="s">
        <v>4</v>
      </c>
      <c r="K67" s="119">
        <f>+'Despacho por tipo'!K67+'Exportación por tipo'!K67</f>
        <v>1217.412566</v>
      </c>
      <c r="L67" s="119">
        <f>+SUM(C61:C67)+SUM(B68:B72)</f>
        <v>1161.6712</v>
      </c>
      <c r="M67" s="119">
        <f t="shared" ref="M67" si="120">+SUM(D61:D67)+SUM(C68:C72)</f>
        <v>1096.1689999999999</v>
      </c>
      <c r="N67" s="119">
        <f t="shared" ref="N67:P67" si="121">+SUM(E61:E67)+SUM(D68:D72)</f>
        <v>1156.7257999999999</v>
      </c>
      <c r="O67" s="119">
        <f t="shared" si="121"/>
        <v>1321.8618000000001</v>
      </c>
      <c r="P67" s="121">
        <f t="shared" si="121"/>
        <v>1226.7812999999999</v>
      </c>
      <c r="Q67" s="116">
        <f t="shared" si="110"/>
        <v>-7.1929228910314391E-2</v>
      </c>
      <c r="R67" s="7">
        <f t="shared" si="111"/>
        <v>1.5344062406945636E-3</v>
      </c>
    </row>
    <row r="68" spans="1:18" x14ac:dyDescent="0.25">
      <c r="A68" s="78" t="s">
        <v>5</v>
      </c>
      <c r="B68" s="119">
        <f>+'Despacho por tipo'!B68+'Exportación por tipo'!B68</f>
        <v>119.09869999999999</v>
      </c>
      <c r="C68" s="119">
        <f>+'Despacho por tipo'!C68+'Exportación por tipo'!C68</f>
        <v>107.4945</v>
      </c>
      <c r="D68" s="119">
        <f>+'Despacho por tipo'!D68+'Exportación por tipo'!D68</f>
        <v>114.90780000000001</v>
      </c>
      <c r="E68" s="119">
        <f>+'Despacho por tipo'!E68+'Exportación por tipo'!E68</f>
        <v>114.8274</v>
      </c>
      <c r="F68" s="119">
        <f>+'Despacho por tipo'!F68+'Exportación por tipo'!F68</f>
        <v>118.5077</v>
      </c>
      <c r="G68" s="121">
        <f>+'Despacho por tipo'!G68+'Exportación por tipo'!G68</f>
        <v>108.1456</v>
      </c>
      <c r="H68" s="7">
        <f t="shared" ref="H68" si="122">+G68/F68-1</f>
        <v>-8.7438200218213691E-2</v>
      </c>
      <c r="J68" s="78" t="s">
        <v>5</v>
      </c>
      <c r="K68" s="119">
        <f>+'Despacho por tipo'!K68+'Exportación por tipo'!K68</f>
        <v>1229.823932</v>
      </c>
      <c r="L68" s="119">
        <f>+SUM(C61:C68)+SUM(B69:B72)</f>
        <v>1150.067</v>
      </c>
      <c r="M68" s="119">
        <f t="shared" ref="M68" si="123">+SUM(D61:D68)+SUM(C69:C72)</f>
        <v>1103.5823</v>
      </c>
      <c r="N68" s="119">
        <f t="shared" ref="N68:O68" si="124">+SUM(E61:E68)+SUM(D69:D72)</f>
        <v>1156.6453999999999</v>
      </c>
      <c r="O68" s="119">
        <f t="shared" si="124"/>
        <v>1325.5421000000001</v>
      </c>
      <c r="P68" s="121">
        <f t="shared" ref="P68" si="125">+SUM(G61:G68)+SUM(F69:F72)</f>
        <v>1216.4192</v>
      </c>
      <c r="Q68" s="116">
        <f t="shared" si="110"/>
        <v>-8.2323224588641941E-2</v>
      </c>
      <c r="R68" s="7">
        <f t="shared" si="111"/>
        <v>-2.189510206908496E-3</v>
      </c>
    </row>
    <row r="69" spans="1:18" x14ac:dyDescent="0.25">
      <c r="A69" s="78" t="s">
        <v>6</v>
      </c>
      <c r="B69" s="119">
        <f>+'Despacho por tipo'!B69+'Exportación por tipo'!B69</f>
        <v>112.776</v>
      </c>
      <c r="C69" s="119">
        <f>+'Despacho por tipo'!C69+'Exportación por tipo'!C69</f>
        <v>102.2958</v>
      </c>
      <c r="D69" s="119">
        <f>+'Despacho por tipo'!D69+'Exportación por tipo'!D69</f>
        <v>104.9539</v>
      </c>
      <c r="E69" s="119">
        <f>+'Despacho por tipo'!E69+'Exportación por tipo'!E69</f>
        <v>103.7278</v>
      </c>
      <c r="F69" s="119">
        <f>+'Despacho por tipo'!F69+'Exportación por tipo'!F69</f>
        <v>117.8633</v>
      </c>
      <c r="G69" s="121"/>
      <c r="H69" s="8"/>
      <c r="J69" s="78" t="s">
        <v>6</v>
      </c>
      <c r="K69" s="119">
        <f>+'Despacho por tipo'!K69+'Exportación por tipo'!K69</f>
        <v>1230.420744</v>
      </c>
      <c r="L69" s="119">
        <f>+SUM(C61:C69)+SUM(B70:B72)</f>
        <v>1139.5868</v>
      </c>
      <c r="M69" s="119">
        <f t="shared" ref="M69" si="126">+SUM(D61:D69)+SUM(C70:C72)</f>
        <v>1106.2404000000001</v>
      </c>
      <c r="N69" s="119">
        <f t="shared" ref="N69:O69" si="127">+SUM(E61:E69)+SUM(D70:D72)</f>
        <v>1155.4193</v>
      </c>
      <c r="O69" s="119">
        <f t="shared" si="127"/>
        <v>1339.6776</v>
      </c>
      <c r="P69" s="121"/>
      <c r="Q69" s="117"/>
      <c r="R69" s="8"/>
    </row>
    <row r="70" spans="1:18" x14ac:dyDescent="0.25">
      <c r="A70" s="78" t="s">
        <v>7</v>
      </c>
      <c r="B70" s="119">
        <f>+'Despacho por tipo'!B70+'Exportación por tipo'!B70</f>
        <v>106.16</v>
      </c>
      <c r="C70" s="119">
        <f>+'Despacho por tipo'!C70+'Exportación por tipo'!C70</f>
        <v>98.092899999999986</v>
      </c>
      <c r="D70" s="119">
        <f>+'Despacho por tipo'!D70+'Exportación por tipo'!D70</f>
        <v>103.63420000000001</v>
      </c>
      <c r="E70" s="119">
        <f>+'Despacho por tipo'!E70+'Exportación por tipo'!E70</f>
        <v>113.42700000000001</v>
      </c>
      <c r="F70" s="119">
        <f>+'Despacho por tipo'!F70+'Exportación por tipo'!F70</f>
        <v>115.42410000000001</v>
      </c>
      <c r="G70" s="121"/>
      <c r="H70" s="8"/>
      <c r="J70" s="78" t="s">
        <v>7</v>
      </c>
      <c r="K70" s="119">
        <f>+'Despacho por tipo'!K70+'Exportación por tipo'!K70</f>
        <v>1219.9181090000002</v>
      </c>
      <c r="L70" s="119">
        <f>+SUM(C61:C70)+SUM(B71:B72)</f>
        <v>1131.5197000000001</v>
      </c>
      <c r="M70" s="119">
        <f t="shared" ref="M70" si="128">+SUM(D61:D70)+SUM(C71:C72)</f>
        <v>1111.7817</v>
      </c>
      <c r="N70" s="119">
        <f t="shared" ref="N70:O70" si="129">+SUM(E61:E70)+SUM(D71:D72)</f>
        <v>1165.2121</v>
      </c>
      <c r="O70" s="119">
        <f t="shared" si="129"/>
        <v>1341.6747</v>
      </c>
      <c r="P70" s="121"/>
      <c r="Q70" s="117"/>
      <c r="R70" s="8"/>
    </row>
    <row r="71" spans="1:18" x14ac:dyDescent="0.25">
      <c r="A71" s="78" t="s">
        <v>8</v>
      </c>
      <c r="B71" s="119">
        <f>+'Despacho por tipo'!B71+'Exportación por tipo'!B71</f>
        <v>98.044899999999998</v>
      </c>
      <c r="C71" s="119">
        <f>+'Despacho por tipo'!C71+'Exportación por tipo'!C71</f>
        <v>95.087699999999998</v>
      </c>
      <c r="D71" s="119">
        <f>+'Despacho por tipo'!D71+'Exportación por tipo'!D71</f>
        <v>91.196599999999989</v>
      </c>
      <c r="E71" s="119">
        <f>+'Despacho por tipo'!E71+'Exportación por tipo'!E71</f>
        <v>103.9836</v>
      </c>
      <c r="F71" s="119">
        <f>+'Despacho por tipo'!F71+'Exportación por tipo'!F71</f>
        <v>108.36279999999999</v>
      </c>
      <c r="G71" s="121"/>
      <c r="H71" s="8"/>
      <c r="J71" s="78" t="s">
        <v>8</v>
      </c>
      <c r="K71" s="119">
        <f>+'Despacho por tipo'!K71+'Exportación por tipo'!K71</f>
        <v>1210.474412</v>
      </c>
      <c r="L71" s="119">
        <f>+SUM(C61:C71)+SUM(B72)</f>
        <v>1128.5625</v>
      </c>
      <c r="M71" s="119">
        <f t="shared" ref="M71" si="130">+SUM(D61:D71)+SUM(C72)</f>
        <v>1107.8905999999999</v>
      </c>
      <c r="N71" s="119">
        <f t="shared" ref="N71:O71" si="131">+SUM(E61:E71)+SUM(D72)</f>
        <v>1177.9991</v>
      </c>
      <c r="O71" s="119">
        <f t="shared" si="131"/>
        <v>1346.0539000000003</v>
      </c>
      <c r="P71" s="121"/>
      <c r="Q71" s="117"/>
      <c r="R71" s="8"/>
    </row>
    <row r="72" spans="1:18" x14ac:dyDescent="0.25">
      <c r="A72" s="78" t="s">
        <v>9</v>
      </c>
      <c r="B72" s="119">
        <f>+'Despacho por tipo'!B72+'Exportación por tipo'!B72</f>
        <v>96.037200000000013</v>
      </c>
      <c r="C72" s="119">
        <f>+'Despacho por tipo'!C72+'Exportación por tipo'!C72</f>
        <v>83.239399999999989</v>
      </c>
      <c r="D72" s="119">
        <f>+'Despacho por tipo'!D72+'Exportación por tipo'!D72</f>
        <v>90.308099999999996</v>
      </c>
      <c r="E72" s="119">
        <f>+'Despacho por tipo'!E72+'Exportación por tipo'!E72</f>
        <v>110.0403</v>
      </c>
      <c r="F72" s="119">
        <f>+'Despacho por tipo'!F72+'Exportación por tipo'!F72</f>
        <v>101.8125</v>
      </c>
      <c r="G72" s="121"/>
      <c r="H72" s="8"/>
      <c r="J72" s="78" t="s">
        <v>9</v>
      </c>
      <c r="K72" s="119">
        <f>+'Despacho por tipo'!K72+'Exportación por tipo'!K72</f>
        <v>1201.4457360000001</v>
      </c>
      <c r="L72" s="119">
        <f>+SUM(C61:C72)</f>
        <v>1115.7646999999999</v>
      </c>
      <c r="M72" s="119">
        <f t="shared" ref="M72" si="132">+SUM(D61:D72)</f>
        <v>1114.9593</v>
      </c>
      <c r="N72" s="119">
        <f t="shared" ref="N72:O72" si="133">+SUM(E61:E72)</f>
        <v>1197.7312999999999</v>
      </c>
      <c r="O72" s="119">
        <f t="shared" si="133"/>
        <v>1337.8261000000002</v>
      </c>
      <c r="P72" s="121"/>
      <c r="Q72" s="117"/>
      <c r="R72" s="8"/>
    </row>
    <row r="73" spans="1:18" ht="25.5" x14ac:dyDescent="0.25">
      <c r="A73" s="89" t="s">
        <v>13</v>
      </c>
      <c r="B73" s="122">
        <f>SUM(B61:B72)</f>
        <v>1201.4457359999999</v>
      </c>
      <c r="C73" s="122">
        <f t="shared" ref="C73:F73" si="134">SUM(C61:C72)</f>
        <v>1115.7646999999999</v>
      </c>
      <c r="D73" s="122">
        <f t="shared" si="134"/>
        <v>1114.9593</v>
      </c>
      <c r="E73" s="122">
        <f t="shared" si="134"/>
        <v>1197.7312999999999</v>
      </c>
      <c r="F73" s="122">
        <f t="shared" si="134"/>
        <v>1337.8261000000002</v>
      </c>
      <c r="G73" s="123"/>
      <c r="H73" s="92"/>
      <c r="I73" s="3"/>
      <c r="J73" s="79" t="s">
        <v>14</v>
      </c>
      <c r="K73" s="122">
        <f>+AVERAGE(K61:K72)</f>
        <v>1240.8359138333333</v>
      </c>
      <c r="L73" s="122">
        <f>+AVERAGE(L61:L72)</f>
        <v>1152.2755479166665</v>
      </c>
      <c r="M73" s="122">
        <f t="shared" ref="M73:P73" si="135">+AVERAGE(M61:M72)</f>
        <v>1107.5877916666668</v>
      </c>
      <c r="N73" s="122">
        <f t="shared" si="135"/>
        <v>1154.4876249999998</v>
      </c>
      <c r="O73" s="122">
        <f t="shared" si="135"/>
        <v>1297.2162833333334</v>
      </c>
      <c r="P73" s="123">
        <f t="shared" si="135"/>
        <v>1266.2084</v>
      </c>
      <c r="Q73" s="118">
        <f t="shared" ref="Q73" si="136">+P73/O73-1</f>
        <v>-2.3903402795450113E-2</v>
      </c>
      <c r="R73" s="113">
        <f t="shared" ref="R73" si="137">+POWER(P73/K73,0.2)-1</f>
        <v>4.056534868795092E-3</v>
      </c>
    </row>
    <row r="74" spans="1:18" ht="26.25" thickBot="1" x14ac:dyDescent="0.3">
      <c r="A74" s="97" t="s">
        <v>12</v>
      </c>
      <c r="B74" s="98"/>
      <c r="C74" s="99">
        <f>+C73/B73-1</f>
        <v>-7.1314944514481171E-2</v>
      </c>
      <c r="D74" s="99">
        <f t="shared" ref="D74:F74" si="138">+D73/C73-1</f>
        <v>-7.218367815364779E-4</v>
      </c>
      <c r="E74" s="99">
        <f t="shared" si="138"/>
        <v>7.4237687420518395E-2</v>
      </c>
      <c r="F74" s="99">
        <f t="shared" si="138"/>
        <v>0.11696680215337141</v>
      </c>
      <c r="G74" s="100"/>
      <c r="H74" s="101"/>
      <c r="J74" s="81" t="s">
        <v>12</v>
      </c>
      <c r="K74" s="85"/>
      <c r="L74" s="86">
        <f>+L73/K73-1</f>
        <v>-7.1371536662793611E-2</v>
      </c>
      <c r="M74" s="86">
        <f t="shared" ref="M74:P74" si="139">+M73/L73-1</f>
        <v>-3.8782178733893891E-2</v>
      </c>
      <c r="N74" s="86">
        <f t="shared" si="139"/>
        <v>4.2344122683728225E-2</v>
      </c>
      <c r="O74" s="108">
        <f t="shared" si="139"/>
        <v>0.12362943979874519</v>
      </c>
      <c r="P74" s="111">
        <f t="shared" si="139"/>
        <v>-2.3903402795450113E-2</v>
      </c>
      <c r="Q74" s="87"/>
      <c r="R74" s="88"/>
    </row>
  </sheetData>
  <mergeCells count="11">
    <mergeCell ref="A41:H41"/>
    <mergeCell ref="J41:R41"/>
    <mergeCell ref="A59:H59"/>
    <mergeCell ref="J59:R59"/>
    <mergeCell ref="A1:R1"/>
    <mergeCell ref="A2:R2"/>
    <mergeCell ref="A3:R3"/>
    <mergeCell ref="A5:H5"/>
    <mergeCell ref="J5:R5"/>
    <mergeCell ref="A23:H23"/>
    <mergeCell ref="J23:R23"/>
  </mergeCells>
  <hyperlinks>
    <hyperlink ref="T1" location="INDICE!A1" display="VOLVER INDICE" xr:uid="{F08CBD1E-4D6B-4FA5-B09C-25C6DEDD6C72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4BB2C-02D8-4654-AD37-D49A592F1BE2}">
  <dimension ref="A1:U140"/>
  <sheetViews>
    <sheetView workbookViewId="0">
      <selection activeCell="T1" sqref="T1"/>
    </sheetView>
  </sheetViews>
  <sheetFormatPr baseColWidth="10" defaultRowHeight="15" x14ac:dyDescent="0.25"/>
  <cols>
    <col min="1" max="1" width="11.85546875" style="1" customWidth="1"/>
    <col min="2" max="8" width="8.5703125" style="1" customWidth="1"/>
    <col min="9" max="9" width="5" style="1" customWidth="1"/>
    <col min="10" max="10" width="10.5703125" style="1" customWidth="1"/>
    <col min="11" max="17" width="8.5703125" style="1" customWidth="1"/>
    <col min="18" max="18" width="9.5703125" style="1" customWidth="1"/>
    <col min="19" max="19" width="11.42578125" style="1"/>
    <col min="20" max="20" width="15.140625" style="1" customWidth="1"/>
    <col min="21" max="16384" width="11.42578125" style="1"/>
  </cols>
  <sheetData>
    <row r="1" spans="1:21" ht="15.75" x14ac:dyDescent="0.25">
      <c r="A1" s="272" t="s">
        <v>206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T1" s="247" t="s">
        <v>218</v>
      </c>
      <c r="U1" s="248"/>
    </row>
    <row r="2" spans="1:21" ht="15.75" x14ac:dyDescent="0.25">
      <c r="A2" s="272" t="s">
        <v>22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</row>
    <row r="3" spans="1:21" ht="15.75" x14ac:dyDescent="0.25">
      <c r="A3" s="274" t="s">
        <v>19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</row>
    <row r="4" spans="1:21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</row>
    <row r="5" spans="1:21" ht="15.75" thickBot="1" x14ac:dyDescent="0.3">
      <c r="A5" s="266" t="s">
        <v>287</v>
      </c>
      <c r="B5" s="267"/>
      <c r="C5" s="267"/>
      <c r="D5" s="267"/>
      <c r="E5" s="267"/>
      <c r="F5" s="267"/>
      <c r="G5" s="267"/>
      <c r="H5" s="268"/>
      <c r="I5" s="2"/>
      <c r="J5" s="266" t="s">
        <v>288</v>
      </c>
      <c r="K5" s="267"/>
      <c r="L5" s="267"/>
      <c r="M5" s="267"/>
      <c r="N5" s="267"/>
      <c r="O5" s="267"/>
      <c r="P5" s="267"/>
      <c r="Q5" s="267"/>
      <c r="R5" s="268"/>
    </row>
    <row r="6" spans="1:21" ht="38.25" x14ac:dyDescent="0.25">
      <c r="A6" s="74"/>
      <c r="B6" s="75">
        <v>2016</v>
      </c>
      <c r="C6" s="75">
        <f>+B6+1</f>
        <v>2017</v>
      </c>
      <c r="D6" s="75">
        <f t="shared" ref="D6:G6" si="0">+C6+1</f>
        <v>2018</v>
      </c>
      <c r="E6" s="75">
        <f t="shared" si="0"/>
        <v>2019</v>
      </c>
      <c r="F6" s="75">
        <f t="shared" si="0"/>
        <v>2020</v>
      </c>
      <c r="G6" s="76">
        <f t="shared" si="0"/>
        <v>2021</v>
      </c>
      <c r="H6" s="77" t="s">
        <v>16</v>
      </c>
      <c r="I6" s="2"/>
      <c r="J6" s="103"/>
      <c r="K6" s="102">
        <v>2016</v>
      </c>
      <c r="L6" s="102">
        <f>+K6+1</f>
        <v>2017</v>
      </c>
      <c r="M6" s="102">
        <f t="shared" ref="M6:P6" si="1">+L6+1</f>
        <v>2018</v>
      </c>
      <c r="N6" s="102">
        <f t="shared" si="1"/>
        <v>2019</v>
      </c>
      <c r="O6" s="104">
        <f t="shared" si="1"/>
        <v>2020</v>
      </c>
      <c r="P6" s="109">
        <f t="shared" si="1"/>
        <v>2021</v>
      </c>
      <c r="Q6" s="115" t="s">
        <v>16</v>
      </c>
      <c r="R6" s="112" t="s">
        <v>21</v>
      </c>
    </row>
    <row r="7" spans="1:21" x14ac:dyDescent="0.25">
      <c r="A7" s="78" t="s">
        <v>10</v>
      </c>
      <c r="B7" s="227">
        <f>+'[1]10.PRECIO DEL VINO DE TRASLADO'!V437</f>
        <v>1976.589767208595</v>
      </c>
      <c r="C7" s="227">
        <f>+'[1]10.PRECIO DEL VINO DE TRASLADO'!V449</f>
        <v>4677.8663366919645</v>
      </c>
      <c r="D7" s="227">
        <f>+'[1]10.PRECIO DEL VINO DE TRASLADO'!V461</f>
        <v>4092.9925329669677</v>
      </c>
      <c r="E7" s="227">
        <f>+'[1]10.PRECIO DEL VINO DE TRASLADO'!V473</f>
        <v>2227.0392896208427</v>
      </c>
      <c r="F7" s="227">
        <f>+'[1]10.PRECIO DEL VINO DE TRASLADO'!V485</f>
        <v>1426.6921594934543</v>
      </c>
      <c r="G7" s="229">
        <f>+'[1]10.PRECIO DEL VINO DE TRASLADO'!V497</f>
        <v>2576.7524812043998</v>
      </c>
      <c r="H7" s="7">
        <f>+G7/F7-1</f>
        <v>0.80610264383822883</v>
      </c>
      <c r="I7" s="2"/>
      <c r="J7" s="78" t="s">
        <v>10</v>
      </c>
      <c r="K7" s="227">
        <f>+AVERAGE('[1]10.PRECIO DEL VINO DE TRASLADO'!V426:V437)</f>
        <v>2074.1734647164817</v>
      </c>
      <c r="L7" s="227">
        <f>+(SUM(C7)+SUM(B8:B18))/12</f>
        <v>3868.106955609082</v>
      </c>
      <c r="M7" s="227">
        <f t="shared" ref="M7:P7" si="2">+(SUM(D7)+SUM(C8:C18))/12</f>
        <v>4482.3378517730916</v>
      </c>
      <c r="N7" s="227">
        <f t="shared" si="2"/>
        <v>3076.5706126177761</v>
      </c>
      <c r="O7" s="228">
        <f t="shared" si="2"/>
        <v>1574.7361443251173</v>
      </c>
      <c r="P7" s="229">
        <f t="shared" si="2"/>
        <v>1796.227046973275</v>
      </c>
      <c r="Q7" s="116">
        <f>+P7/O7-1</f>
        <v>0.14065270772271621</v>
      </c>
      <c r="R7" s="7">
        <f>+POWER(P7/K7,0.2)-1</f>
        <v>-2.836481865472662E-2</v>
      </c>
    </row>
    <row r="8" spans="1:21" x14ac:dyDescent="0.25">
      <c r="A8" s="78" t="s">
        <v>11</v>
      </c>
      <c r="B8" s="227">
        <f>+'[1]10.PRECIO DEL VINO DE TRASLADO'!V438</f>
        <v>2355.9149838551948</v>
      </c>
      <c r="C8" s="227">
        <f>+'[1]10.PRECIO DEL VINO DE TRASLADO'!V450</f>
        <v>5276.238018168473</v>
      </c>
      <c r="D8" s="227">
        <f>+'[1]10.PRECIO DEL VINO DE TRASLADO'!V462</f>
        <v>3935.4356396260341</v>
      </c>
      <c r="E8" s="227">
        <f>+'[1]10.PRECIO DEL VINO DE TRASLADO'!V474</f>
        <v>2206.2410579489811</v>
      </c>
      <c r="F8" s="227">
        <f>+'[1]10.PRECIO DEL VINO DE TRASLADO'!V486</f>
        <v>1626.6538186680964</v>
      </c>
      <c r="G8" s="229">
        <f>+'[1]10.PRECIO DEL VINO DE TRASLADO'!V498</f>
        <v>2753.2826034270333</v>
      </c>
      <c r="H8" s="7">
        <f t="shared" ref="H8:H13" si="3">+G8/F8-1</f>
        <v>0.6926051332061669</v>
      </c>
      <c r="I8" s="2"/>
      <c r="J8" s="78" t="s">
        <v>11</v>
      </c>
      <c r="K8" s="227">
        <f>+AVERAGE('[1]10.PRECIO DEL VINO DE TRASLADO'!V427:V438)</f>
        <v>2092.066540335667</v>
      </c>
      <c r="L8" s="227">
        <f>+(SUM(C7:C8)+SUM(B9:B18))/12</f>
        <v>4111.4672084685217</v>
      </c>
      <c r="M8" s="227">
        <f t="shared" ref="M8:P8" si="4">+(SUM(D7:D8)+SUM(C9:C18))/12</f>
        <v>4370.6043202278879</v>
      </c>
      <c r="N8" s="227">
        <f t="shared" si="4"/>
        <v>2932.4710641446886</v>
      </c>
      <c r="O8" s="228">
        <f t="shared" si="4"/>
        <v>1526.4372077183768</v>
      </c>
      <c r="P8" s="229">
        <f t="shared" si="4"/>
        <v>1890.1127790365199</v>
      </c>
      <c r="Q8" s="116">
        <f t="shared" ref="Q8:Q12" si="5">+P8/O8-1</f>
        <v>0.23825124903876183</v>
      </c>
      <c r="R8" s="7">
        <f t="shared" ref="R8:R12" si="6">+POWER(P8/K8,0.2)-1</f>
        <v>-2.0098449267761165E-2</v>
      </c>
    </row>
    <row r="9" spans="1:21" x14ac:dyDescent="0.25">
      <c r="A9" s="78" t="s">
        <v>0</v>
      </c>
      <c r="B9" s="227">
        <f>+'[1]10.PRECIO DEL VINO DE TRASLADO'!V439</f>
        <v>2891.5031568126196</v>
      </c>
      <c r="C9" s="227">
        <f>+'[1]10.PRECIO DEL VINO DE TRASLADO'!V451</f>
        <v>4911.2945905765146</v>
      </c>
      <c r="D9" s="227">
        <f>+'[1]10.PRECIO DEL VINO DE TRASLADO'!V463</f>
        <v>3904.4806159237278</v>
      </c>
      <c r="E9" s="227">
        <f>+'[1]10.PRECIO DEL VINO DE TRASLADO'!V475</f>
        <v>1866.1906096533905</v>
      </c>
      <c r="F9" s="227">
        <f>+'[1]10.PRECIO DEL VINO DE TRASLADO'!V487</f>
        <v>1485.6433024670628</v>
      </c>
      <c r="G9" s="229">
        <f>+'[1]10.PRECIO DEL VINO DE TRASLADO'!V499</f>
        <v>2892.8447856691191</v>
      </c>
      <c r="H9" s="7">
        <f t="shared" si="3"/>
        <v>0.94720009901788282</v>
      </c>
      <c r="I9" s="2"/>
      <c r="J9" s="78" t="s">
        <v>0</v>
      </c>
      <c r="K9" s="227">
        <f>+AVERAGE('[1]10.PRECIO DEL VINO DE TRASLADO'!V428:V439)</f>
        <v>2158.6426987629925</v>
      </c>
      <c r="L9" s="227">
        <f>+(SUM(C7:C9)+SUM(B10:B18))/12</f>
        <v>4279.7831612821801</v>
      </c>
      <c r="M9" s="227">
        <f t="shared" ref="M9:P9" si="7">+(SUM(D7:D9)+SUM(C10:C18))/12</f>
        <v>4286.7031556734901</v>
      </c>
      <c r="N9" s="227">
        <f t="shared" si="7"/>
        <v>2762.6135636221602</v>
      </c>
      <c r="O9" s="228">
        <f t="shared" si="7"/>
        <v>1494.7249321195166</v>
      </c>
      <c r="P9" s="229">
        <f t="shared" si="7"/>
        <v>2007.3795693033578</v>
      </c>
      <c r="Q9" s="116">
        <f t="shared" si="5"/>
        <v>0.34297590557809055</v>
      </c>
      <c r="R9" s="7">
        <f t="shared" si="6"/>
        <v>-1.4424844358700506E-2</v>
      </c>
    </row>
    <row r="10" spans="1:21" x14ac:dyDescent="0.25">
      <c r="A10" s="78" t="s">
        <v>1</v>
      </c>
      <c r="B10" s="227">
        <f>+'[1]10.PRECIO DEL VINO DE TRASLADO'!V440</f>
        <v>2829.6292547367348</v>
      </c>
      <c r="C10" s="227">
        <f>+'[1]10.PRECIO DEL VINO DE TRASLADO'!V452</f>
        <v>4747.1848974210179</v>
      </c>
      <c r="D10" s="227">
        <f>+'[1]10.PRECIO DEL VINO DE TRASLADO'!V464</f>
        <v>3662.941394347758</v>
      </c>
      <c r="E10" s="227">
        <f>+'[1]10.PRECIO DEL VINO DE TRASLADO'!V476</f>
        <v>1630.3304268811089</v>
      </c>
      <c r="F10" s="227">
        <f>+'[1]10.PRECIO DEL VINO DE TRASLADO'!V488</f>
        <v>1396.4611556242878</v>
      </c>
      <c r="G10" s="229">
        <f>+'[1]10.PRECIO DEL VINO DE TRASLADO'!V500</f>
        <v>3412.3599715199998</v>
      </c>
      <c r="H10" s="7">
        <f t="shared" si="3"/>
        <v>1.4435767208966901</v>
      </c>
      <c r="I10" s="2"/>
      <c r="J10" s="78" t="s">
        <v>1</v>
      </c>
      <c r="K10" s="227">
        <f>+AVERAGE('[1]10.PRECIO DEL VINO DE TRASLADO'!V429:V440)</f>
        <v>2220.7292313301627</v>
      </c>
      <c r="L10" s="227">
        <f>+(SUM(C7:C10)+SUM(B11:B18))/12</f>
        <v>4439.5794648392039</v>
      </c>
      <c r="M10" s="227">
        <f t="shared" ref="M10:P10" si="8">+(SUM(D7:D10)+SUM(C11:C18))/12</f>
        <v>4196.3495304173839</v>
      </c>
      <c r="N10" s="227">
        <f t="shared" si="8"/>
        <v>2593.2293163332724</v>
      </c>
      <c r="O10" s="228">
        <f t="shared" si="8"/>
        <v>1475.2358261814479</v>
      </c>
      <c r="P10" s="229">
        <f t="shared" si="8"/>
        <v>2175.3711372946673</v>
      </c>
      <c r="Q10" s="116">
        <f t="shared" si="5"/>
        <v>0.47459212872119183</v>
      </c>
      <c r="R10" s="7">
        <f t="shared" si="6"/>
        <v>-4.1187618789001457E-3</v>
      </c>
    </row>
    <row r="11" spans="1:21" x14ac:dyDescent="0.25">
      <c r="A11" s="78" t="s">
        <v>2</v>
      </c>
      <c r="B11" s="227">
        <f>+'[1]10.PRECIO DEL VINO DE TRASLADO'!V441</f>
        <v>3475.0484224268703</v>
      </c>
      <c r="C11" s="227">
        <f>+'[1]10.PRECIO DEL VINO DE TRASLADO'!V453</f>
        <v>4352.2491127080539</v>
      </c>
      <c r="D11" s="227">
        <f>+'[1]10.PRECIO DEL VINO DE TRASLADO'!V465</f>
        <v>3594.6854720802799</v>
      </c>
      <c r="E11" s="227">
        <f>+'[1]10.PRECIO DEL VINO DE TRASLADO'!V477</f>
        <v>1461.9039369246573</v>
      </c>
      <c r="F11" s="227">
        <f>+'[1]10.PRECIO DEL VINO DE TRASLADO'!V489</f>
        <v>1375.8303862832222</v>
      </c>
      <c r="G11" s="229">
        <f>+'[1]10.PRECIO DEL VINO DE TRASLADO'!V501</f>
        <v>3497.0351999999998</v>
      </c>
      <c r="H11" s="7">
        <f t="shared" si="3"/>
        <v>1.5417633124437446</v>
      </c>
      <c r="I11" s="2"/>
      <c r="J11" s="78" t="s">
        <v>2</v>
      </c>
      <c r="K11" s="227">
        <f>+AVERAGE('[1]10.PRECIO DEL VINO DE TRASLADO'!V430:V441)</f>
        <v>2336.6514399817811</v>
      </c>
      <c r="L11" s="227">
        <f>+(SUM(C7:C11)+SUM(B12:B18))/12</f>
        <v>4512.679522362635</v>
      </c>
      <c r="M11" s="227">
        <f t="shared" ref="M11:P11" si="9">+(SUM(D7:D11)+SUM(C12:C18))/12</f>
        <v>4133.2192270317355</v>
      </c>
      <c r="N11" s="227">
        <f t="shared" si="9"/>
        <v>2415.4975217369706</v>
      </c>
      <c r="O11" s="228">
        <f t="shared" si="9"/>
        <v>1468.0630302946618</v>
      </c>
      <c r="P11" s="229">
        <f t="shared" si="9"/>
        <v>2352.1382051043988</v>
      </c>
      <c r="Q11" s="116">
        <f t="shared" si="5"/>
        <v>0.60220518912753374</v>
      </c>
      <c r="R11" s="7">
        <f t="shared" si="6"/>
        <v>1.3220517488305994E-3</v>
      </c>
    </row>
    <row r="12" spans="1:21" x14ac:dyDescent="0.25">
      <c r="A12" s="78" t="s">
        <v>3</v>
      </c>
      <c r="B12" s="227">
        <f>+'[1]10.PRECIO DEL VINO DE TRASLADO'!V442</f>
        <v>3703.4997240568036</v>
      </c>
      <c r="C12" s="227">
        <f>+'[1]10.PRECIO DEL VINO DE TRASLADO'!V454</f>
        <v>4907.7648805250237</v>
      </c>
      <c r="D12" s="227">
        <f>+'[1]10.PRECIO DEL VINO DE TRASLADO'!V466</f>
        <v>3487.0648286801679</v>
      </c>
      <c r="E12" s="227">
        <f>+'[1]10.PRECIO DEL VINO DE TRASLADO'!V478</f>
        <v>1595.6067797344692</v>
      </c>
      <c r="F12" s="227">
        <f>+'[1]10.PRECIO DEL VINO DE TRASLADO'!V490</f>
        <v>1504.2281257802001</v>
      </c>
      <c r="G12" s="229">
        <f>+'[1]10.PRECIO DEL VINO DE TRASLADO'!V502</f>
        <v>3696.32</v>
      </c>
      <c r="H12" s="7">
        <f t="shared" si="3"/>
        <v>1.4572868547334368</v>
      </c>
      <c r="I12" s="2"/>
      <c r="J12" s="78" t="s">
        <v>3</v>
      </c>
      <c r="K12" s="227">
        <f>+AVERAGE('[1]10.PRECIO DEL VINO DE TRASLADO'!V431:V442)</f>
        <v>2471.5091434832657</v>
      </c>
      <c r="L12" s="227">
        <f>+(SUM(C7:C12)+SUM(B13:B18))/12</f>
        <v>4613.0349520683203</v>
      </c>
      <c r="M12" s="227">
        <f t="shared" ref="M12:P12" si="10">+(SUM(D7:D12)+SUM(C13:C18))/12</f>
        <v>4014.827556044665</v>
      </c>
      <c r="N12" s="227">
        <f t="shared" si="10"/>
        <v>2257.8760176581627</v>
      </c>
      <c r="O12" s="228">
        <f t="shared" si="10"/>
        <v>1460.4481424651392</v>
      </c>
      <c r="P12" s="229">
        <f t="shared" si="10"/>
        <v>2534.8125279560486</v>
      </c>
      <c r="Q12" s="116">
        <f t="shared" si="5"/>
        <v>0.73564021498048793</v>
      </c>
      <c r="R12" s="7">
        <f t="shared" si="6"/>
        <v>5.0709595165059351E-3</v>
      </c>
    </row>
    <row r="13" spans="1:21" x14ac:dyDescent="0.25">
      <c r="A13" s="78" t="s">
        <v>4</v>
      </c>
      <c r="B13" s="227">
        <f>+'[1]10.PRECIO DEL VINO DE TRASLADO'!V443</f>
        <v>3775.6422253431642</v>
      </c>
      <c r="C13" s="227">
        <f>+'[1]10.PRECIO DEL VINO DE TRASLADO'!V455</f>
        <v>4133.6128727338237</v>
      </c>
      <c r="D13" s="227">
        <f>+'[1]10.PRECIO DEL VINO DE TRASLADO'!V467</f>
        <v>3238.65609627409</v>
      </c>
      <c r="E13" s="227">
        <f>+'[1]10.PRECIO DEL VINO DE TRASLADO'!V479</f>
        <v>1431.3154350072816</v>
      </c>
      <c r="F13" s="227">
        <f>+'[1]10.PRECIO DEL VINO DE TRASLADO'!V491</f>
        <v>1619.985313533457</v>
      </c>
      <c r="G13" s="229">
        <f>+'[1]10.PRECIO DEL VINO DE TRASLADO'!V503</f>
        <v>3680.350194552529</v>
      </c>
      <c r="H13" s="7">
        <f t="shared" si="3"/>
        <v>1.2718417036294447</v>
      </c>
      <c r="I13" s="2"/>
      <c r="J13" s="78" t="s">
        <v>4</v>
      </c>
      <c r="K13" s="227">
        <f>+AVERAGE('[1]10.PRECIO DEL VINO DE TRASLADO'!V432:V443)</f>
        <v>2614.3719734653828</v>
      </c>
      <c r="L13" s="227">
        <f>+(SUM(C7:C13)+SUM(B14:B18))/12</f>
        <v>4642.8658393508758</v>
      </c>
      <c r="M13" s="227">
        <f t="shared" ref="M13:P13" si="11">+(SUM(D7:D13)+SUM(C14:C18))/12</f>
        <v>3940.2478246730207</v>
      </c>
      <c r="N13" s="227">
        <f t="shared" si="11"/>
        <v>2107.2642958859287</v>
      </c>
      <c r="O13" s="228">
        <f t="shared" si="11"/>
        <v>1476.1706323423205</v>
      </c>
      <c r="P13" s="229">
        <f t="shared" si="11"/>
        <v>2706.5096013743046</v>
      </c>
      <c r="Q13" s="116">
        <f t="shared" ref="Q13" si="12">+P13/O13-1</f>
        <v>0.83346663459883241</v>
      </c>
      <c r="R13" s="7">
        <f t="shared" ref="R13" si="13">+POWER(P13/K13,0.2)-1</f>
        <v>6.9512342912279035E-3</v>
      </c>
    </row>
    <row r="14" spans="1:21" x14ac:dyDescent="0.25">
      <c r="A14" s="78" t="s">
        <v>5</v>
      </c>
      <c r="B14" s="227">
        <f>+'[1]10.PRECIO DEL VINO DE TRASLADO'!V444</f>
        <v>3869.0853307701595</v>
      </c>
      <c r="C14" s="227">
        <f>+'[1]10.PRECIO DEL VINO DE TRASLADO'!V456</f>
        <v>4212.9566305380422</v>
      </c>
      <c r="D14" s="227">
        <f>+'[1]10.PRECIO DEL VINO DE TRASLADO'!V468</f>
        <v>2942.6799824338154</v>
      </c>
      <c r="E14" s="227">
        <f>+'[1]10.PRECIO DEL VINO DE TRASLADO'!V480</f>
        <v>1402.3035858556157</v>
      </c>
      <c r="F14" s="227">
        <f>+'[1]10.PRECIO DEL VINO DE TRASLADO'!V492</f>
        <v>1971.8702276769093</v>
      </c>
      <c r="G14" s="229">
        <f>+'[1]10.PRECIO DEL VINO DE TRASLADO'!V504</f>
        <v>3457.5792133788495</v>
      </c>
      <c r="H14" s="7">
        <f t="shared" ref="H14" si="14">+G14/F14-1</f>
        <v>0.75345170531444006</v>
      </c>
      <c r="I14" s="2"/>
      <c r="J14" s="78" t="s">
        <v>5</v>
      </c>
      <c r="K14" s="227">
        <f>+AVERAGE('[1]10.PRECIO DEL VINO DE TRASLADO'!V433:V444)</f>
        <v>2759.3891175508852</v>
      </c>
      <c r="L14" s="227">
        <f>+(SUM(C7:C14)+SUM(B15:B18))/12</f>
        <v>4671.5217809981996</v>
      </c>
      <c r="M14" s="227">
        <f t="shared" ref="M14:P14" si="15">+(SUM(D7:D14)+SUM(C15:C18))/12</f>
        <v>3834.3914373310013</v>
      </c>
      <c r="N14" s="227">
        <f t="shared" si="15"/>
        <v>1978.8995961710787</v>
      </c>
      <c r="O14" s="228">
        <f t="shared" si="15"/>
        <v>1523.6345191607616</v>
      </c>
      <c r="P14" s="229">
        <f t="shared" si="15"/>
        <v>2830.3186835161328</v>
      </c>
      <c r="Q14" s="116">
        <f t="shared" ref="Q14" si="16">+P14/O14-1</f>
        <v>0.85760997662031868</v>
      </c>
      <c r="R14" s="7">
        <f t="shared" ref="R14" si="17">+POWER(P14/K14,0.2)-1</f>
        <v>5.088903370977782E-3</v>
      </c>
    </row>
    <row r="15" spans="1:21" x14ac:dyDescent="0.25">
      <c r="A15" s="78" t="s">
        <v>6</v>
      </c>
      <c r="B15" s="227">
        <f>+'[1]10.PRECIO DEL VINO DE TRASLADO'!V445</f>
        <v>3816.6040075443052</v>
      </c>
      <c r="C15" s="227">
        <f>+'[1]10.PRECIO DEL VINO DE TRASLADO'!V457</f>
        <v>4768.7755932832233</v>
      </c>
      <c r="D15" s="227">
        <f>+'[1]10.PRECIO DEL VINO DE TRASLADO'!V469</f>
        <v>2654.9279420928406</v>
      </c>
      <c r="E15" s="227">
        <f>+'[1]10.PRECIO DEL VINO DE TRASLADO'!V481</f>
        <v>1460.5162643498618</v>
      </c>
      <c r="F15" s="227">
        <f>+'[1]10.PRECIO DEL VINO DE TRASLADO'!V493</f>
        <v>1696.8552349079239</v>
      </c>
      <c r="G15" s="229"/>
      <c r="H15" s="8"/>
      <c r="I15" s="2"/>
      <c r="J15" s="78" t="s">
        <v>6</v>
      </c>
      <c r="K15" s="227">
        <f>+AVERAGE('[1]10.PRECIO DEL VINO DE TRASLADO'!V434:V445)</f>
        <v>2890.9447812754297</v>
      </c>
      <c r="L15" s="227">
        <f>+(SUM(C7:C15)+SUM(B16:B18))/12</f>
        <v>4750.8694131431084</v>
      </c>
      <c r="M15" s="227">
        <f t="shared" ref="M15:O15" si="18">+(SUM(D7:D15)+SUM(C16:C18))/12</f>
        <v>3658.2374663984697</v>
      </c>
      <c r="N15" s="227">
        <f t="shared" si="18"/>
        <v>1879.3652896924971</v>
      </c>
      <c r="O15" s="228">
        <f t="shared" si="18"/>
        <v>1543.3294333739334</v>
      </c>
      <c r="P15" s="229"/>
      <c r="Q15" s="117"/>
      <c r="R15" s="8"/>
    </row>
    <row r="16" spans="1:21" x14ac:dyDescent="0.25">
      <c r="A16" s="78" t="s">
        <v>7</v>
      </c>
      <c r="B16" s="227">
        <f>+'[1]10.PRECIO DEL VINO DE TRASLADO'!V446</f>
        <v>5041.5989254346705</v>
      </c>
      <c r="C16" s="227">
        <f>+'[1]10.PRECIO DEL VINO DE TRASLADO'!V458</f>
        <v>4001.4504404891932</v>
      </c>
      <c r="D16" s="227">
        <f>+'[1]10.PRECIO DEL VINO DE TRASLADO'!V470</f>
        <v>2542.7811896387238</v>
      </c>
      <c r="E16" s="227">
        <f>+'[1]10.PRECIO DEL VINO DE TRASLADO'!V482</f>
        <v>1437.3008767891595</v>
      </c>
      <c r="F16" s="227">
        <f>+'[1]10.PRECIO DEL VINO DE TRASLADO'!V494</f>
        <v>1708.7605857102067</v>
      </c>
      <c r="G16" s="229"/>
      <c r="H16" s="8"/>
      <c r="I16" s="2"/>
      <c r="J16" s="78" t="s">
        <v>7</v>
      </c>
      <c r="K16" s="227">
        <f>+AVERAGE('[1]10.PRECIO DEL VINO DE TRASLADO'!V435:V446)</f>
        <v>3139.6890508704214</v>
      </c>
      <c r="L16" s="227">
        <f>+(SUM(C7:C16)+SUM(B17:B18))/12</f>
        <v>4664.1903727309864</v>
      </c>
      <c r="M16" s="227">
        <f t="shared" ref="M16:O16" si="19">+(SUM(D7:D16)+SUM(C17:C18))/12</f>
        <v>3536.6816954942637</v>
      </c>
      <c r="N16" s="227">
        <f t="shared" si="19"/>
        <v>1787.241930288367</v>
      </c>
      <c r="O16" s="228">
        <f t="shared" si="19"/>
        <v>1565.9510757840205</v>
      </c>
      <c r="P16" s="229"/>
      <c r="Q16" s="117"/>
      <c r="R16" s="8"/>
    </row>
    <row r="17" spans="1:18" x14ac:dyDescent="0.25">
      <c r="A17" s="78" t="s">
        <v>8</v>
      </c>
      <c r="B17" s="227">
        <f>+'[1]10.PRECIO DEL VINO DE TRASLADO'!V447</f>
        <v>4406.8172897787281</v>
      </c>
      <c r="C17" s="227">
        <f>+'[1]10.PRECIO DEL VINO DE TRASLADO'!V459</f>
        <v>3991.6133608750356</v>
      </c>
      <c r="D17" s="227">
        <f>+'[1]10.PRECIO DEL VINO DE TRASLADO'!V471</f>
        <v>2264.8160211384757</v>
      </c>
      <c r="E17" s="227">
        <f>+'[1]10.PRECIO DEL VINO DE TRASLADO'!V483</f>
        <v>1652.6643136773298</v>
      </c>
      <c r="F17" s="227">
        <f>+'[1]10.PRECIO DEL VINO DE TRASLADO'!V495</f>
        <v>2431.5912839874859</v>
      </c>
      <c r="G17" s="229"/>
      <c r="H17" s="8"/>
      <c r="I17" s="2"/>
      <c r="J17" s="78" t="s">
        <v>8</v>
      </c>
      <c r="K17" s="227">
        <f>+AVERAGE('[1]10.PRECIO DEL VINO DE TRASLADO'!V436:V447)</f>
        <v>3342.7629682546772</v>
      </c>
      <c r="L17" s="227">
        <f>+(SUM(C7:C17)+SUM(B18))/12</f>
        <v>4629.5900453223448</v>
      </c>
      <c r="M17" s="227">
        <f t="shared" ref="M17:O17" si="20">+(SUM(D7:D17)+SUM(C18))/12</f>
        <v>3392.7819171828837</v>
      </c>
      <c r="N17" s="227">
        <f t="shared" si="20"/>
        <v>1736.2292879999379</v>
      </c>
      <c r="O17" s="228">
        <f t="shared" si="20"/>
        <v>1630.8616566432004</v>
      </c>
      <c r="P17" s="229"/>
      <c r="Q17" s="117"/>
      <c r="R17" s="8"/>
    </row>
    <row r="18" spans="1:18" x14ac:dyDescent="0.25">
      <c r="A18" s="78" t="s">
        <v>9</v>
      </c>
      <c r="B18" s="227">
        <f>+'[1]10.PRECIO DEL VINO DE TRASLADO'!V448</f>
        <v>5574.0738098577722</v>
      </c>
      <c r="C18" s="227">
        <f>+'[1]10.PRECIO DEL VINO DE TRASLADO'!V460</f>
        <v>4391.9212909917251</v>
      </c>
      <c r="D18" s="227">
        <f>+'[1]10.PRECIO DEL VINO DE TRASLADO'!V472</f>
        <v>2463.3388795565565</v>
      </c>
      <c r="E18" s="227">
        <f>+'[1]10.PRECIO DEL VINO DE TRASLADO'!V484</f>
        <v>1325.768285586098</v>
      </c>
      <c r="F18" s="227">
        <f>+'[1]10.PRECIO DEL VINO DE TRASLADO'!V496</f>
        <v>2160.0926478360498</v>
      </c>
      <c r="G18" s="229"/>
      <c r="H18" s="8"/>
      <c r="I18" s="2"/>
      <c r="J18" s="78" t="s">
        <v>9</v>
      </c>
      <c r="K18" s="227">
        <f>+AVERAGE('[1]10.PRECIO DEL VINO DE TRASLADO'!V437:V448)</f>
        <v>3643.0005748188014</v>
      </c>
      <c r="L18" s="227">
        <f>+(SUM(C7:C18))/12</f>
        <v>4531.0773354168414</v>
      </c>
      <c r="M18" s="227">
        <f t="shared" ref="M18:O18" si="21">+(SUM(D7:D18))/12</f>
        <v>3232.0667162299528</v>
      </c>
      <c r="N18" s="227">
        <f t="shared" si="21"/>
        <v>1641.4317385023999</v>
      </c>
      <c r="O18" s="228">
        <f t="shared" si="21"/>
        <v>1700.3886868306963</v>
      </c>
      <c r="P18" s="229"/>
      <c r="Q18" s="117"/>
      <c r="R18" s="8"/>
    </row>
    <row r="19" spans="1:18" ht="25.5" x14ac:dyDescent="0.25">
      <c r="A19" s="89" t="s">
        <v>14</v>
      </c>
      <c r="B19" s="233">
        <f>AVERAGE(B7:B18)</f>
        <v>3643.0005748188014</v>
      </c>
      <c r="C19" s="233">
        <f t="shared" ref="C19:G19" si="22">AVERAGE(C7:C18)</f>
        <v>4531.0773354168414</v>
      </c>
      <c r="D19" s="233">
        <f t="shared" si="22"/>
        <v>3232.0667162299528</v>
      </c>
      <c r="E19" s="233">
        <f t="shared" si="22"/>
        <v>1641.4317385023999</v>
      </c>
      <c r="F19" s="233">
        <f t="shared" si="22"/>
        <v>1700.3886868306963</v>
      </c>
      <c r="G19" s="234">
        <f t="shared" si="22"/>
        <v>3245.8155562189913</v>
      </c>
      <c r="H19" s="235">
        <f t="shared" ref="H19" si="23">+G19/F19-1</f>
        <v>0.90886682636589988</v>
      </c>
      <c r="I19" s="3"/>
      <c r="J19" s="79" t="s">
        <v>14</v>
      </c>
      <c r="K19" s="230">
        <f t="shared" ref="K19" si="24">+AVERAGE(K7:K18)</f>
        <v>2645.3275820704953</v>
      </c>
      <c r="L19" s="230">
        <f>+AVERAGE(L7:L18)</f>
        <v>4476.2305042993585</v>
      </c>
      <c r="M19" s="230">
        <f t="shared" ref="M19:P19" si="25">+AVERAGE(M7:M18)</f>
        <v>3923.204058206486</v>
      </c>
      <c r="N19" s="230">
        <f t="shared" si="25"/>
        <v>2264.0575195544366</v>
      </c>
      <c r="O19" s="231">
        <f t="shared" si="25"/>
        <v>1536.6651072699326</v>
      </c>
      <c r="P19" s="232">
        <f t="shared" si="25"/>
        <v>2286.6086938198382</v>
      </c>
      <c r="Q19" s="118">
        <f t="shared" ref="Q19" si="26">+P19/O19-1</f>
        <v>0.48803319799606126</v>
      </c>
      <c r="R19" s="113">
        <f t="shared" ref="R19" si="27">+POWER(P19/K19,0.2)-1</f>
        <v>-2.8724401495338947E-2</v>
      </c>
    </row>
    <row r="20" spans="1:18" ht="26.25" thickBot="1" x14ac:dyDescent="0.3">
      <c r="A20" s="97" t="s">
        <v>12</v>
      </c>
      <c r="B20" s="98"/>
      <c r="C20" s="99">
        <f>+C19/B19-1</f>
        <v>0.2437761791026376</v>
      </c>
      <c r="D20" s="99">
        <f>+D19/C19-1</f>
        <v>-0.28668912998532714</v>
      </c>
      <c r="E20" s="99">
        <f>+E19/D19-1</f>
        <v>-0.49214175243973635</v>
      </c>
      <c r="F20" s="99">
        <f>+F19/E19-1</f>
        <v>3.5918001915868469E-2</v>
      </c>
      <c r="G20" s="100"/>
      <c r="H20" s="101"/>
      <c r="I20" s="2"/>
      <c r="J20" s="81" t="s">
        <v>12</v>
      </c>
      <c r="K20" s="85"/>
      <c r="L20" s="86">
        <f>+L19/K19-1</f>
        <v>0.6921271054059086</v>
      </c>
      <c r="M20" s="86">
        <f>+M19/L19-1</f>
        <v>-0.12354735654513282</v>
      </c>
      <c r="N20" s="86">
        <f>+N19/M19-1</f>
        <v>-0.42290600081876373</v>
      </c>
      <c r="O20" s="108">
        <f>+O19/N19-1</f>
        <v>-0.32127823873823391</v>
      </c>
      <c r="P20" s="111">
        <f>+P19/O19-1</f>
        <v>0.48803319799606126</v>
      </c>
      <c r="Q20" s="87"/>
      <c r="R20" s="88"/>
    </row>
    <row r="21" spans="1:18" ht="15.75" thickBo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</row>
    <row r="22" spans="1:18" ht="15.75" thickBot="1" x14ac:dyDescent="0.3">
      <c r="A22" s="266" t="s">
        <v>289</v>
      </c>
      <c r="B22" s="267"/>
      <c r="C22" s="267"/>
      <c r="D22" s="267"/>
      <c r="E22" s="267"/>
      <c r="F22" s="267"/>
      <c r="G22" s="267"/>
      <c r="H22" s="268"/>
      <c r="I22" s="2"/>
      <c r="J22" s="266" t="s">
        <v>290</v>
      </c>
      <c r="K22" s="267"/>
      <c r="L22" s="267"/>
      <c r="M22" s="267"/>
      <c r="N22" s="267"/>
      <c r="O22" s="267"/>
      <c r="P22" s="267"/>
      <c r="Q22" s="267"/>
      <c r="R22" s="268"/>
    </row>
    <row r="23" spans="1:18" ht="38.25" x14ac:dyDescent="0.25">
      <c r="A23" s="74"/>
      <c r="B23" s="75">
        <v>2016</v>
      </c>
      <c r="C23" s="75">
        <f>+B23+1</f>
        <v>2017</v>
      </c>
      <c r="D23" s="75">
        <f t="shared" ref="D23:G23" si="28">+C23+1</f>
        <v>2018</v>
      </c>
      <c r="E23" s="75">
        <f t="shared" si="28"/>
        <v>2019</v>
      </c>
      <c r="F23" s="75">
        <f t="shared" si="28"/>
        <v>2020</v>
      </c>
      <c r="G23" s="76">
        <f t="shared" si="28"/>
        <v>2021</v>
      </c>
      <c r="H23" s="77" t="s">
        <v>16</v>
      </c>
      <c r="I23" s="2"/>
      <c r="J23" s="103"/>
      <c r="K23" s="102">
        <v>2016</v>
      </c>
      <c r="L23" s="102">
        <f>+K23+1</f>
        <v>2017</v>
      </c>
      <c r="M23" s="102">
        <f t="shared" ref="M23:P23" si="29">+L23+1</f>
        <v>2018</v>
      </c>
      <c r="N23" s="102">
        <f t="shared" si="29"/>
        <v>2019</v>
      </c>
      <c r="O23" s="104">
        <f t="shared" si="29"/>
        <v>2020</v>
      </c>
      <c r="P23" s="109">
        <f t="shared" si="29"/>
        <v>2021</v>
      </c>
      <c r="Q23" s="115" t="s">
        <v>16</v>
      </c>
      <c r="R23" s="112" t="s">
        <v>21</v>
      </c>
    </row>
    <row r="24" spans="1:18" x14ac:dyDescent="0.25">
      <c r="A24" s="78" t="s">
        <v>10</v>
      </c>
      <c r="B24" s="227">
        <f>+'[1]10.PRECIO DEL VINO DE TRASLADO'!W437</f>
        <v>1352.6427852045215</v>
      </c>
      <c r="C24" s="227">
        <f>+'[1]10.PRECIO DEL VINO DE TRASLADO'!W449</f>
        <v>2609.253501299811</v>
      </c>
      <c r="D24" s="227">
        <f>+'[1]10.PRECIO DEL VINO DE TRASLADO'!W461</f>
        <v>1721.5502070490511</v>
      </c>
      <c r="E24" s="227">
        <f>+'[1]10.PRECIO DEL VINO DE TRASLADO'!W473</f>
        <v>1150.4251793317312</v>
      </c>
      <c r="F24" s="227">
        <f>+'[1]10.PRECIO DEL VINO DE TRASLADO'!W485</f>
        <v>1025.9425781261104</v>
      </c>
      <c r="G24" s="229">
        <f>+'[1]10.PRECIO DEL VINO DE TRASLADO'!W497</f>
        <v>2672.2806677529052</v>
      </c>
      <c r="H24" s="7">
        <f>+G24/F24-1</f>
        <v>1.604707831342608</v>
      </c>
      <c r="I24" s="2"/>
      <c r="J24" s="78" t="s">
        <v>10</v>
      </c>
      <c r="K24" s="227">
        <f>+AVERAGE('[1]10.PRECIO DEL VINO DE TRASLADO'!W426:W437)</f>
        <v>1428.9456325908948</v>
      </c>
      <c r="L24" s="227">
        <f>+(SUM(C24)+SUM(B25:B35))/12</f>
        <v>2219.6621996152285</v>
      </c>
      <c r="M24" s="227">
        <f t="shared" ref="M24" si="30">+(SUM(D24)+SUM(C25:C35))/12</f>
        <v>2674.4966610333609</v>
      </c>
      <c r="N24" s="227">
        <f t="shared" ref="N24" si="31">+(SUM(E24)+SUM(D25:D35))/12</f>
        <v>2050.2944575314191</v>
      </c>
      <c r="O24" s="228">
        <f t="shared" ref="O24:P24" si="32">+(SUM(F24)+SUM(E25:E35))/12</f>
        <v>1306.3073704231663</v>
      </c>
      <c r="P24" s="229">
        <f t="shared" si="32"/>
        <v>1595.2745657754529</v>
      </c>
      <c r="Q24" s="116">
        <f>+P24/O24-1</f>
        <v>0.22120919003823603</v>
      </c>
      <c r="R24" s="7">
        <f>+POWER(P24/K24,0.2)-1</f>
        <v>2.2266071779273311E-2</v>
      </c>
    </row>
    <row r="25" spans="1:18" x14ac:dyDescent="0.25">
      <c r="A25" s="78" t="s">
        <v>11</v>
      </c>
      <c r="B25" s="227">
        <f>+'[1]10.PRECIO DEL VINO DE TRASLADO'!W438</f>
        <v>1433.7728109085278</v>
      </c>
      <c r="C25" s="227">
        <f>+'[1]10.PRECIO DEL VINO DE TRASLADO'!W450</f>
        <v>1438.3010122521166</v>
      </c>
      <c r="D25" s="227">
        <f>+'[1]10.PRECIO DEL VINO DE TRASLADO'!W462</f>
        <v>3160.1335351118973</v>
      </c>
      <c r="E25" s="227">
        <f>+'[1]10.PRECIO DEL VINO DE TRASLADO'!W474</f>
        <v>1353.6032835702827</v>
      </c>
      <c r="F25" s="227">
        <f>+'[1]10.PRECIO DEL VINO DE TRASLADO'!W486</f>
        <v>1432.5499661857139</v>
      </c>
      <c r="G25" s="229">
        <f>+'[1]10.PRECIO DEL VINO DE TRASLADO'!W498</f>
        <v>2032.6283039477375</v>
      </c>
      <c r="H25" s="7">
        <f t="shared" ref="H25:H30" si="33">+G25/F25-1</f>
        <v>0.41888824259288016</v>
      </c>
      <c r="I25" s="2"/>
      <c r="J25" s="78" t="s">
        <v>11</v>
      </c>
      <c r="K25" s="227">
        <f>+AVERAGE('[1]10.PRECIO DEL VINO DE TRASLADO'!W427:W438)</f>
        <v>1401.3834751138838</v>
      </c>
      <c r="L25" s="227">
        <f>+(SUM(C24:C25)+SUM(B26:B35))/12</f>
        <v>2220.0395497271943</v>
      </c>
      <c r="M25" s="227">
        <f t="shared" ref="M25" si="34">+(SUM(D24:D25)+SUM(C26:C35))/12</f>
        <v>2817.9827046050091</v>
      </c>
      <c r="N25" s="227">
        <f t="shared" ref="N25" si="35">+(SUM(E24:E25)+SUM(D26:D35))/12</f>
        <v>1899.7502699029512</v>
      </c>
      <c r="O25" s="228">
        <f t="shared" ref="O25:P25" si="36">+(SUM(F24:F25)+SUM(E26:E35))/12</f>
        <v>1312.886260641119</v>
      </c>
      <c r="P25" s="229">
        <f t="shared" si="36"/>
        <v>1645.2810939222884</v>
      </c>
      <c r="Q25" s="116">
        <f t="shared" ref="Q25:Q31" si="37">+P25/O25-1</f>
        <v>0.25317869738300991</v>
      </c>
      <c r="R25" s="7">
        <f t="shared" ref="R25:R31" si="38">+POWER(P25/K25,0.2)-1</f>
        <v>3.2610704994959328E-2</v>
      </c>
    </row>
    <row r="26" spans="1:18" x14ac:dyDescent="0.25">
      <c r="A26" s="78" t="s">
        <v>0</v>
      </c>
      <c r="B26" s="227">
        <f>+'[1]10.PRECIO DEL VINO DE TRASLADO'!W439</f>
        <v>1589.0720488265433</v>
      </c>
      <c r="C26" s="227">
        <f>+'[1]10.PRECIO DEL VINO DE TRASLADO'!W451</f>
        <v>2478.5126994506727</v>
      </c>
      <c r="D26" s="227">
        <f>+'[1]10.PRECIO DEL VINO DE TRASLADO'!W463</f>
        <v>2534.2268026973165</v>
      </c>
      <c r="E26" s="227">
        <f>+'[1]10.PRECIO DEL VINO DE TRASLADO'!W475</f>
        <v>1973.9034077583231</v>
      </c>
      <c r="F26" s="227">
        <f>+'[1]10.PRECIO DEL VINO DE TRASLADO'!W487</f>
        <v>1472.726575711758</v>
      </c>
      <c r="G26" s="229">
        <f>+'[1]10.PRECIO DEL VINO DE TRASLADO'!W499</f>
        <v>2542.8584196395996</v>
      </c>
      <c r="H26" s="7">
        <f t="shared" si="33"/>
        <v>0.7266330774337082</v>
      </c>
      <c r="I26" s="2"/>
      <c r="J26" s="78" t="s">
        <v>0</v>
      </c>
      <c r="K26" s="227">
        <f>+AVERAGE('[1]10.PRECIO DEL VINO DE TRASLADO'!W428:W439)</f>
        <v>1432.8129478859512</v>
      </c>
      <c r="L26" s="227">
        <f>+(SUM(C24:C26)+SUM(B27:B35))/12</f>
        <v>2294.1596039458714</v>
      </c>
      <c r="M26" s="227">
        <f t="shared" ref="M26" si="39">+(SUM(D24:D26)+SUM(C27:C35))/12</f>
        <v>2822.6255465422296</v>
      </c>
      <c r="N26" s="227">
        <f t="shared" ref="N26" si="40">+(SUM(E24:E26)+SUM(D27:D35))/12</f>
        <v>1853.0566536580352</v>
      </c>
      <c r="O26" s="228">
        <f t="shared" ref="O26:P26" si="41">+(SUM(F24:F26)+SUM(E27:E35))/12</f>
        <v>1271.1215246372385</v>
      </c>
      <c r="P26" s="229">
        <f t="shared" si="41"/>
        <v>1734.4587475829414</v>
      </c>
      <c r="Q26" s="116">
        <f t="shared" si="37"/>
        <v>0.36451056328224274</v>
      </c>
      <c r="R26" s="7">
        <f t="shared" si="38"/>
        <v>3.8950593524863741E-2</v>
      </c>
    </row>
    <row r="27" spans="1:18" x14ac:dyDescent="0.25">
      <c r="A27" s="78" t="s">
        <v>1</v>
      </c>
      <c r="B27" s="227">
        <f>+'[1]10.PRECIO DEL VINO DE TRASLADO'!W440</f>
        <v>1166.0892088915084</v>
      </c>
      <c r="C27" s="227">
        <f>+'[1]10.PRECIO DEL VINO DE TRASLADO'!W452</f>
        <v>2511.8119162844596</v>
      </c>
      <c r="D27" s="227">
        <f>+'[1]10.PRECIO DEL VINO DE TRASLADO'!W464</f>
        <v>2539.9217928591124</v>
      </c>
      <c r="E27" s="227">
        <f>+'[1]10.PRECIO DEL VINO DE TRASLADO'!W476</f>
        <v>1424.8802923709748</v>
      </c>
      <c r="F27" s="227">
        <f>+'[1]10.PRECIO DEL VINO DE TRASLADO'!W488</f>
        <v>1231.3522154368934</v>
      </c>
      <c r="G27" s="229">
        <f>+'[1]10.PRECIO DEL VINO DE TRASLADO'!W500</f>
        <v>3020.6909971199998</v>
      </c>
      <c r="H27" s="7">
        <f t="shared" si="33"/>
        <v>1.4531494394950473</v>
      </c>
      <c r="I27" s="2"/>
      <c r="J27" s="78" t="s">
        <v>1</v>
      </c>
      <c r="K27" s="227">
        <f>+AVERAGE('[1]10.PRECIO DEL VINO DE TRASLADO'!W429:W440)</f>
        <v>1401.2200355324339</v>
      </c>
      <c r="L27" s="227">
        <f>+(SUM(C24:C27)+SUM(B28:B35))/12</f>
        <v>2406.303162895284</v>
      </c>
      <c r="M27" s="227">
        <f t="shared" ref="M27" si="42">+(SUM(D24:D27)+SUM(C28:C35))/12</f>
        <v>2824.9680362567838</v>
      </c>
      <c r="N27" s="227">
        <f t="shared" ref="N27" si="43">+(SUM(E24:E27)+SUM(D28:D35))/12</f>
        <v>1760.1365286173568</v>
      </c>
      <c r="O27" s="228">
        <f t="shared" ref="O27:P27" si="44">+(SUM(F24:F27)+SUM(E28:E35))/12</f>
        <v>1254.9941848927317</v>
      </c>
      <c r="P27" s="229">
        <f t="shared" si="44"/>
        <v>1883.5703127232007</v>
      </c>
      <c r="Q27" s="116">
        <f t="shared" si="37"/>
        <v>0.50085979313457574</v>
      </c>
      <c r="R27" s="7">
        <f t="shared" si="38"/>
        <v>6.0950445900742389E-2</v>
      </c>
    </row>
    <row r="28" spans="1:18" x14ac:dyDescent="0.25">
      <c r="A28" s="78" t="s">
        <v>2</v>
      </c>
      <c r="B28" s="227">
        <f>+'[1]10.PRECIO DEL VINO DE TRASLADO'!W441</f>
        <v>2435.260927751232</v>
      </c>
      <c r="C28" s="227">
        <f>+'[1]10.PRECIO DEL VINO DE TRASLADO'!W453</f>
        <v>3646.9999735322094</v>
      </c>
      <c r="D28" s="227">
        <f>+'[1]10.PRECIO DEL VINO DE TRASLADO'!W465</f>
        <v>1780.1813048036142</v>
      </c>
      <c r="E28" s="227">
        <f>+'[1]10.PRECIO DEL VINO DE TRASLADO'!W477</f>
        <v>1577.0134632132153</v>
      </c>
      <c r="F28" s="227">
        <f>+'[1]10.PRECIO DEL VINO DE TRASLADO'!W489</f>
        <v>1341.4975143245561</v>
      </c>
      <c r="G28" s="229">
        <f>+'[1]10.PRECIO DEL VINO DE TRASLADO'!W501</f>
        <v>3194.0503200000003</v>
      </c>
      <c r="H28" s="7">
        <f t="shared" si="33"/>
        <v>1.3809588060311873</v>
      </c>
      <c r="I28" s="2"/>
      <c r="J28" s="78" t="s">
        <v>2</v>
      </c>
      <c r="K28" s="227">
        <f>+AVERAGE('[1]10.PRECIO DEL VINO DE TRASLADO'!W430:W441)</f>
        <v>1470.1488073943244</v>
      </c>
      <c r="L28" s="227">
        <f>+(SUM(C24:C28)+SUM(B29:B35))/12</f>
        <v>2507.2814167103656</v>
      </c>
      <c r="M28" s="227">
        <f t="shared" ref="M28" si="45">+(SUM(D24:D28)+SUM(C29:C35))/12</f>
        <v>2669.3998138627344</v>
      </c>
      <c r="N28" s="227">
        <f t="shared" ref="N28" si="46">+(SUM(E24:E28)+SUM(D29:D35))/12</f>
        <v>1743.2058751514903</v>
      </c>
      <c r="O28" s="228">
        <f t="shared" ref="O28:P28" si="47">+(SUM(F24:F28)+SUM(E29:E35))/12</f>
        <v>1235.3678558186768</v>
      </c>
      <c r="P28" s="229">
        <f t="shared" si="47"/>
        <v>2037.9497131961543</v>
      </c>
      <c r="Q28" s="116">
        <f t="shared" si="37"/>
        <v>0.64967034199348461</v>
      </c>
      <c r="R28" s="7">
        <f t="shared" si="38"/>
        <v>6.7496435435753899E-2</v>
      </c>
    </row>
    <row r="29" spans="1:18" x14ac:dyDescent="0.25">
      <c r="A29" s="78" t="s">
        <v>3</v>
      </c>
      <c r="B29" s="227">
        <f>+'[1]10.PRECIO DEL VINO DE TRASLADO'!W442</f>
        <v>2594.8853014056986</v>
      </c>
      <c r="C29" s="227">
        <f>+'[1]10.PRECIO DEL VINO DE TRASLADO'!W454</f>
        <v>3965.8072466229355</v>
      </c>
      <c r="D29" s="227">
        <f>+'[1]10.PRECIO DEL VINO DE TRASLADO'!W466</f>
        <v>2059.1591301745284</v>
      </c>
      <c r="E29" s="227">
        <f>+'[1]10.PRECIO DEL VINO DE TRASLADO'!W478</f>
        <v>1456.8711514726965</v>
      </c>
      <c r="F29" s="227">
        <f>+'[1]10.PRECIO DEL VINO DE TRASLADO'!W490</f>
        <v>1265.2863773239339</v>
      </c>
      <c r="G29" s="229">
        <f>+'[1]10.PRECIO DEL VINO DE TRASLADO'!W502</f>
        <v>3411.2199999999993</v>
      </c>
      <c r="H29" s="7">
        <f t="shared" si="33"/>
        <v>1.696006264775165</v>
      </c>
      <c r="I29" s="2"/>
      <c r="J29" s="78" t="s">
        <v>3</v>
      </c>
      <c r="K29" s="227">
        <f>+AVERAGE('[1]10.PRECIO DEL VINO DE TRASLADO'!W431:W442)</f>
        <v>1588.0937754342378</v>
      </c>
      <c r="L29" s="227">
        <f>+(SUM(C24:C29)+SUM(B30:B35))/12</f>
        <v>2621.5249121451352</v>
      </c>
      <c r="M29" s="227">
        <f t="shared" ref="M29" si="48">+(SUM(D24:D29)+SUM(C30:C35))/12</f>
        <v>2510.5124708253675</v>
      </c>
      <c r="N29" s="227">
        <f t="shared" ref="N29" si="49">+(SUM(E24:E29)+SUM(D30:D35))/12</f>
        <v>1693.0152102596712</v>
      </c>
      <c r="O29" s="228">
        <f t="shared" ref="O29:P29" si="50">+(SUM(F24:F29)+SUM(E30:E35))/12</f>
        <v>1219.4024579729466</v>
      </c>
      <c r="P29" s="229">
        <f t="shared" si="50"/>
        <v>2216.7775150858265</v>
      </c>
      <c r="Q29" s="116">
        <f t="shared" si="37"/>
        <v>0.81792114702708552</v>
      </c>
      <c r="R29" s="7">
        <f t="shared" si="38"/>
        <v>6.8979047317575537E-2</v>
      </c>
    </row>
    <row r="30" spans="1:18" x14ac:dyDescent="0.25">
      <c r="A30" s="78" t="s">
        <v>4</v>
      </c>
      <c r="B30" s="227">
        <f>+'[1]10.PRECIO DEL VINO DE TRASLADO'!W443</f>
        <v>3232.9599501714324</v>
      </c>
      <c r="C30" s="227">
        <f>+'[1]10.PRECIO DEL VINO DE TRASLADO'!W455</f>
        <v>2694.4551091967655</v>
      </c>
      <c r="D30" s="227">
        <f>+'[1]10.PRECIO DEL VINO DE TRASLADO'!W467</f>
        <v>1464.7082770254733</v>
      </c>
      <c r="E30" s="227">
        <f>+'[1]10.PRECIO DEL VINO DE TRASLADO'!W479</f>
        <v>1378.2862433086332</v>
      </c>
      <c r="F30" s="227">
        <f>+'[1]10.PRECIO DEL VINO DE TRASLADO'!W491</f>
        <v>1496.5535056570266</v>
      </c>
      <c r="G30" s="229">
        <f>+'[1]10.PRECIO DEL VINO DE TRASLADO'!W503</f>
        <v>2880.1070038910507</v>
      </c>
      <c r="H30" s="7">
        <f t="shared" si="33"/>
        <v>0.92449317248206753</v>
      </c>
      <c r="I30" s="2"/>
      <c r="J30" s="78" t="s">
        <v>4</v>
      </c>
      <c r="K30" s="227">
        <f>+AVERAGE('[1]10.PRECIO DEL VINO DE TRASLADO'!W432:W443)</f>
        <v>1724.9022201625467</v>
      </c>
      <c r="L30" s="227">
        <f>+(SUM(C24:C30)+SUM(B31:B35))/12</f>
        <v>2576.6495087305798</v>
      </c>
      <c r="M30" s="227">
        <f t="shared" ref="M30" si="51">+(SUM(D24:D30)+SUM(C31:C35))/12</f>
        <v>2408.0335681444262</v>
      </c>
      <c r="N30" s="227">
        <f t="shared" ref="N30" si="52">+(SUM(E24:E30)+SUM(D31:D35))/12</f>
        <v>1685.8133741166012</v>
      </c>
      <c r="O30" s="228">
        <f t="shared" ref="O30:P30" si="53">+(SUM(F24:F30)+SUM(E31:E35))/12</f>
        <v>1229.2580631686462</v>
      </c>
      <c r="P30" s="229">
        <f t="shared" si="53"/>
        <v>2332.0736399386619</v>
      </c>
      <c r="Q30" s="116">
        <f t="shared" si="37"/>
        <v>0.89713918485700139</v>
      </c>
      <c r="R30" s="7">
        <f t="shared" si="38"/>
        <v>6.2173729158349289E-2</v>
      </c>
    </row>
    <row r="31" spans="1:18" x14ac:dyDescent="0.25">
      <c r="A31" s="78" t="s">
        <v>5</v>
      </c>
      <c r="B31" s="227">
        <f>+'[1]10.PRECIO DEL VINO DE TRASLADO'!W444</f>
        <v>2015.79859785689</v>
      </c>
      <c r="C31" s="227">
        <f>+'[1]10.PRECIO DEL VINO DE TRASLADO'!W456</f>
        <v>2870.4411559144755</v>
      </c>
      <c r="D31" s="227">
        <f>+'[1]10.PRECIO DEL VINO DE TRASLADO'!W468</f>
        <v>1870.7713582884207</v>
      </c>
      <c r="E31" s="227">
        <f>+'[1]10.PRECIO DEL VINO DE TRASLADO'!W480</f>
        <v>1031.0979769376543</v>
      </c>
      <c r="F31" s="227">
        <f>+'[1]10.PRECIO DEL VINO DE TRASLADO'!W492</f>
        <v>1470.7257475953795</v>
      </c>
      <c r="G31" s="229">
        <f>+'[1]10.PRECIO DEL VINO DE TRASLADO'!W504</f>
        <v>2341.6584892721426</v>
      </c>
      <c r="H31" s="7">
        <f t="shared" ref="H31" si="54">+G31/F31-1</f>
        <v>0.59217889066042972</v>
      </c>
      <c r="I31" s="2"/>
      <c r="J31" s="78" t="s">
        <v>5</v>
      </c>
      <c r="K31" s="227">
        <f>+AVERAGE('[1]10.PRECIO DEL VINO DE TRASLADO'!W433:W444)</f>
        <v>1758.9646996419815</v>
      </c>
      <c r="L31" s="227">
        <f>+(SUM(C24:C31)+SUM(B32:B35))/12</f>
        <v>2647.8697219020451</v>
      </c>
      <c r="M31" s="227">
        <f t="shared" ref="M31" si="55">+(SUM(D24:D31)+SUM(C32:C35))/12</f>
        <v>2324.7277516755885</v>
      </c>
      <c r="N31" s="227">
        <f t="shared" ref="N31" si="56">+(SUM(E24:E31)+SUM(D32:D35))/12</f>
        <v>1615.8405923373705</v>
      </c>
      <c r="O31" s="228">
        <f t="shared" ref="O31" si="57">+(SUM(F24:F31)+SUM(E32:E35))/12</f>
        <v>1265.8937107234567</v>
      </c>
      <c r="P31" s="229">
        <f t="shared" ref="P31" si="58">+(SUM(G24:G31)+SUM(F32:F35))/12</f>
        <v>2404.6513684117258</v>
      </c>
      <c r="Q31" s="116">
        <f t="shared" si="37"/>
        <v>0.89956814544680097</v>
      </c>
      <c r="R31" s="7">
        <f t="shared" si="38"/>
        <v>6.4532682355654902E-2</v>
      </c>
    </row>
    <row r="32" spans="1:18" x14ac:dyDescent="0.25">
      <c r="A32" s="78" t="s">
        <v>6</v>
      </c>
      <c r="B32" s="227">
        <f>+'[1]10.PRECIO DEL VINO DE TRASLADO'!W445</f>
        <v>1774.9882944751414</v>
      </c>
      <c r="C32" s="227">
        <f>+'[1]10.PRECIO DEL VINO DE TRASLADO'!W457</f>
        <v>2803.4012185830725</v>
      </c>
      <c r="D32" s="227">
        <f>+'[1]10.PRECIO DEL VINO DE TRASLADO'!W469</f>
        <v>2138.523062990801</v>
      </c>
      <c r="E32" s="227">
        <f>+'[1]10.PRECIO DEL VINO DE TRASLADO'!W481</f>
        <v>1118.8706418732863</v>
      </c>
      <c r="F32" s="227">
        <f>+'[1]10.PRECIO DEL VINO DE TRASLADO'!W493</f>
        <v>1410.9370072121974</v>
      </c>
      <c r="G32" s="229"/>
      <c r="H32" s="8"/>
      <c r="I32" s="2"/>
      <c r="J32" s="78" t="s">
        <v>6</v>
      </c>
      <c r="K32" s="227">
        <f>+AVERAGE('[1]10.PRECIO DEL VINO DE TRASLADO'!W434:W445)</f>
        <v>1785.200850626524</v>
      </c>
      <c r="L32" s="227">
        <f>+(SUM(C24:C32)+SUM(B33:B35))/12</f>
        <v>2733.5707989110392</v>
      </c>
      <c r="M32" s="227">
        <f t="shared" ref="M32" si="59">+(SUM(D24:D32)+SUM(C33:C35))/12</f>
        <v>2269.3212387095655</v>
      </c>
      <c r="N32" s="227">
        <f t="shared" ref="N32" si="60">+(SUM(E24:E32)+SUM(D33:D35))/12</f>
        <v>1530.8695572442441</v>
      </c>
      <c r="O32" s="228">
        <f t="shared" ref="O32" si="61">+(SUM(F24:F32)+SUM(E33:E35))/12</f>
        <v>1290.232574501699</v>
      </c>
      <c r="P32" s="229"/>
      <c r="Q32" s="117"/>
      <c r="R32" s="8"/>
    </row>
    <row r="33" spans="1:18" x14ac:dyDescent="0.25">
      <c r="A33" s="78" t="s">
        <v>7</v>
      </c>
      <c r="B33" s="227">
        <f>+'[1]10.PRECIO DEL VINO DE TRASLADO'!W446</f>
        <v>2456.2286541987764</v>
      </c>
      <c r="C33" s="227">
        <f>+'[1]10.PRECIO DEL VINO DE TRASLADO'!W458</f>
        <v>2767.2039891454965</v>
      </c>
      <c r="D33" s="227">
        <f>+'[1]10.PRECIO DEL VINO DE TRASLADO'!W470</f>
        <v>2167.0570882061775</v>
      </c>
      <c r="E33" s="227">
        <f>+'[1]10.PRECIO DEL VINO DE TRASLADO'!W482</f>
        <v>949.49011065610011</v>
      </c>
      <c r="F33" s="227">
        <f>+'[1]10.PRECIO DEL VINO DE TRASLADO'!W494</f>
        <v>1589.12742155499</v>
      </c>
      <c r="G33" s="229"/>
      <c r="H33" s="8"/>
      <c r="I33" s="2"/>
      <c r="J33" s="78" t="s">
        <v>7</v>
      </c>
      <c r="K33" s="227">
        <f>+AVERAGE('[1]10.PRECIO DEL VINO DE TRASLADO'!W435:W446)</f>
        <v>1866.9108326171054</v>
      </c>
      <c r="L33" s="227">
        <f>+(SUM(C24:C33)+SUM(B34:B35))/12</f>
        <v>2759.4854101565993</v>
      </c>
      <c r="M33" s="227">
        <f t="shared" ref="M33" si="62">+(SUM(D24:D33)+SUM(C34:C35))/12</f>
        <v>2219.3089969646221</v>
      </c>
      <c r="N33" s="227">
        <f t="shared" ref="N33" si="63">+(SUM(E24:E33)+SUM(D34:D35))/12</f>
        <v>1429.4056424484045</v>
      </c>
      <c r="O33" s="228">
        <f t="shared" ref="O33" si="64">+(SUM(F24:F33)+SUM(E34:E35))/12</f>
        <v>1343.535683743273</v>
      </c>
      <c r="P33" s="229"/>
      <c r="Q33" s="117"/>
      <c r="R33" s="8"/>
    </row>
    <row r="34" spans="1:18" x14ac:dyDescent="0.25">
      <c r="A34" s="78" t="s">
        <v>8</v>
      </c>
      <c r="B34" s="227">
        <f>+'[1]10.PRECIO DEL VINO DE TRASLADO'!W447</f>
        <v>2342.4377959189819</v>
      </c>
      <c r="C34" s="227">
        <f>+'[1]10.PRECIO DEL VINO DE TRASLADO'!W459</f>
        <v>2699.09536402299</v>
      </c>
      <c r="D34" s="227">
        <f>+'[1]10.PRECIO DEL VINO DE TRASLADO'!W471</f>
        <v>1913.9375775346498</v>
      </c>
      <c r="E34" s="227">
        <f>+'[1]10.PRECIO DEL VINO DE TRASLADO'!W483</f>
        <v>1271.538903985886</v>
      </c>
      <c r="F34" s="227">
        <f>+'[1]10.PRECIO DEL VINO DE TRASLADO'!W495</f>
        <v>1581.7891845023846</v>
      </c>
      <c r="G34" s="229"/>
      <c r="H34" s="8"/>
      <c r="I34" s="2"/>
      <c r="J34" s="78" t="s">
        <v>8</v>
      </c>
      <c r="K34" s="227">
        <f>+AVERAGE('[1]10.PRECIO DEL VINO DE TRASLADO'!W436:W447)</f>
        <v>1960.2084931620632</v>
      </c>
      <c r="L34" s="227">
        <f>+(SUM(C24:C34)+SUM(B35))/12</f>
        <v>2789.206874165267</v>
      </c>
      <c r="M34" s="227">
        <f t="shared" ref="M34" si="65">+(SUM(D24:D34)+SUM(C35))/12</f>
        <v>2153.8791814239271</v>
      </c>
      <c r="N34" s="227">
        <f t="shared" ref="N34" si="66">+(SUM(E24:E34)+SUM(D35))/12</f>
        <v>1375.8724196526744</v>
      </c>
      <c r="O34" s="228">
        <f t="shared" ref="O34" si="67">+(SUM(F24:F34)+SUM(E35))/12</f>
        <v>1369.3898737863146</v>
      </c>
      <c r="P34" s="229"/>
      <c r="Q34" s="117"/>
      <c r="R34" s="8"/>
    </row>
    <row r="35" spans="1:18" x14ac:dyDescent="0.25">
      <c r="A35" s="78" t="s">
        <v>9</v>
      </c>
      <c r="B35" s="227">
        <f>+'[1]10.PRECIO DEL VINO DE TRASLADO'!W448</f>
        <v>2985.1993036781969</v>
      </c>
      <c r="C35" s="227">
        <f>+'[1]10.PRECIO DEL VINO DE TRASLADO'!W460</f>
        <v>2496.3800403460873</v>
      </c>
      <c r="D35" s="227">
        <f>+'[1]10.PRECIO DEL VINO DE TRASLADO'!W472</f>
        <v>1824.4883813533074</v>
      </c>
      <c r="E35" s="227">
        <f>+'[1]10.PRECIO DEL VINO DE TRASLADO'!W484</f>
        <v>1114.1903918048342</v>
      </c>
      <c r="F35" s="227">
        <f>+'[1]10.PRECIO DEL VINO DE TRASLADO'!W496</f>
        <v>2178.4686060476979</v>
      </c>
      <c r="G35" s="229"/>
      <c r="H35" s="8"/>
      <c r="I35" s="2"/>
      <c r="J35" s="78" t="s">
        <v>9</v>
      </c>
      <c r="K35" s="227">
        <f>+AVERAGE('[1]10.PRECIO DEL VINO DE TRASLADO'!W437:W448)</f>
        <v>2114.9446399406211</v>
      </c>
      <c r="L35" s="227">
        <f>+(SUM(C24:C35))/12</f>
        <v>2748.471935554257</v>
      </c>
      <c r="M35" s="227">
        <f t="shared" ref="M35" si="68">+(SUM(D24:D35))/12</f>
        <v>2097.8882098411955</v>
      </c>
      <c r="N35" s="227">
        <f t="shared" ref="N35" si="69">+(SUM(E24:E35))/12</f>
        <v>1316.6809205236348</v>
      </c>
      <c r="O35" s="228">
        <f t="shared" ref="O35" si="70">+(SUM(F24:F35))/12</f>
        <v>1458.0797249732198</v>
      </c>
      <c r="P35" s="229"/>
      <c r="Q35" s="117"/>
      <c r="R35" s="8"/>
    </row>
    <row r="36" spans="1:18" ht="25.5" x14ac:dyDescent="0.25">
      <c r="A36" s="89" t="s">
        <v>14</v>
      </c>
      <c r="B36" s="233">
        <f>AVERAGE(B24:B35)</f>
        <v>2114.9446399406211</v>
      </c>
      <c r="C36" s="233">
        <f t="shared" ref="C36" si="71">AVERAGE(C24:C35)</f>
        <v>2748.471935554257</v>
      </c>
      <c r="D36" s="233">
        <f t="shared" ref="D36" si="72">AVERAGE(D24:D35)</f>
        <v>2097.8882098411955</v>
      </c>
      <c r="E36" s="233">
        <f t="shared" ref="E36" si="73">AVERAGE(E24:E35)</f>
        <v>1316.6809205236348</v>
      </c>
      <c r="F36" s="233">
        <f t="shared" ref="F36" si="74">AVERAGE(F24:F35)</f>
        <v>1458.0797249732198</v>
      </c>
      <c r="G36" s="234">
        <f t="shared" ref="G36" si="75">AVERAGE(G24:G35)</f>
        <v>2761.9367752029298</v>
      </c>
      <c r="H36" s="235">
        <f t="shared" ref="H36" si="76">+G36/F36-1</f>
        <v>0.89422891485145484</v>
      </c>
      <c r="I36" s="3"/>
      <c r="J36" s="79" t="s">
        <v>14</v>
      </c>
      <c r="K36" s="230">
        <f t="shared" ref="K36" si="77">+AVERAGE(K24:K35)</f>
        <v>1661.1447008418809</v>
      </c>
      <c r="L36" s="230">
        <f>+AVERAGE(L24:L35)</f>
        <v>2543.6854245382387</v>
      </c>
      <c r="M36" s="230">
        <f t="shared" ref="M36" si="78">+AVERAGE(M24:M35)</f>
        <v>2482.762014990401</v>
      </c>
      <c r="N36" s="230">
        <f t="shared" ref="N36" si="79">+AVERAGE(N24:N35)</f>
        <v>1662.8284584536548</v>
      </c>
      <c r="O36" s="231">
        <f t="shared" ref="O36" si="80">+AVERAGE(O24:O35)</f>
        <v>1296.3724404402074</v>
      </c>
      <c r="P36" s="232">
        <f t="shared" ref="P36" si="81">+AVERAGE(P24:P35)</f>
        <v>1981.2546195795317</v>
      </c>
      <c r="Q36" s="118">
        <f t="shared" ref="Q36" si="82">+P36/O36-1</f>
        <v>0.52830664844028918</v>
      </c>
      <c r="R36" s="113">
        <f t="shared" ref="R36" si="83">+POWER(P36/K36,0.2)-1</f>
        <v>3.5873124201072137E-2</v>
      </c>
    </row>
    <row r="37" spans="1:18" ht="26.25" thickBot="1" x14ac:dyDescent="0.3">
      <c r="A37" s="97" t="s">
        <v>12</v>
      </c>
      <c r="B37" s="98"/>
      <c r="C37" s="99">
        <f>+C36/B36-1</f>
        <v>0.29954793314657291</v>
      </c>
      <c r="D37" s="99">
        <f>+D36/C36-1</f>
        <v>-0.23670742906161957</v>
      </c>
      <c r="E37" s="99">
        <f>+E36/D36-1</f>
        <v>-0.37237793970761479</v>
      </c>
      <c r="F37" s="99">
        <f>+F36/E36-1</f>
        <v>0.10739033447325386</v>
      </c>
      <c r="G37" s="100"/>
      <c r="H37" s="101"/>
      <c r="I37" s="2"/>
      <c r="J37" s="81" t="s">
        <v>12</v>
      </c>
      <c r="K37" s="85"/>
      <c r="L37" s="86">
        <f>+L36/K36-1</f>
        <v>0.53128467571132099</v>
      </c>
      <c r="M37" s="86">
        <f>+M36/L36-1</f>
        <v>-2.395084272611947E-2</v>
      </c>
      <c r="N37" s="86">
        <f>+N36/M36-1</f>
        <v>-0.33025056432560096</v>
      </c>
      <c r="O37" s="108">
        <f>+O36/N36-1</f>
        <v>-0.22038113201059395</v>
      </c>
      <c r="P37" s="111">
        <f>+P36/O36-1</f>
        <v>0.52830664844028918</v>
      </c>
      <c r="Q37" s="87"/>
      <c r="R37" s="88"/>
    </row>
    <row r="38" spans="1:18" ht="15.75" thickBo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</row>
    <row r="39" spans="1:18" ht="15.75" thickBot="1" x14ac:dyDescent="0.3">
      <c r="A39" s="266" t="s">
        <v>291</v>
      </c>
      <c r="B39" s="267"/>
      <c r="C39" s="267"/>
      <c r="D39" s="267"/>
      <c r="E39" s="267"/>
      <c r="F39" s="267"/>
      <c r="G39" s="267"/>
      <c r="H39" s="268"/>
      <c r="I39" s="2"/>
      <c r="J39" s="266" t="s">
        <v>292</v>
      </c>
      <c r="K39" s="267"/>
      <c r="L39" s="267"/>
      <c r="M39" s="267"/>
      <c r="N39" s="267"/>
      <c r="O39" s="267"/>
      <c r="P39" s="267"/>
      <c r="Q39" s="267"/>
      <c r="R39" s="268"/>
    </row>
    <row r="40" spans="1:18" ht="38.25" x14ac:dyDescent="0.25">
      <c r="A40" s="74"/>
      <c r="B40" s="75">
        <v>2016</v>
      </c>
      <c r="C40" s="75">
        <f>+B40+1</f>
        <v>2017</v>
      </c>
      <c r="D40" s="75">
        <f t="shared" ref="D40:G40" si="84">+C40+1</f>
        <v>2018</v>
      </c>
      <c r="E40" s="75">
        <f t="shared" si="84"/>
        <v>2019</v>
      </c>
      <c r="F40" s="75">
        <f t="shared" si="84"/>
        <v>2020</v>
      </c>
      <c r="G40" s="76">
        <f t="shared" si="84"/>
        <v>2021</v>
      </c>
      <c r="H40" s="77" t="s">
        <v>16</v>
      </c>
      <c r="I40" s="2"/>
      <c r="J40" s="103"/>
      <c r="K40" s="102">
        <v>2016</v>
      </c>
      <c r="L40" s="102">
        <f>+K40+1</f>
        <v>2017</v>
      </c>
      <c r="M40" s="102">
        <f t="shared" ref="M40:P40" si="85">+L40+1</f>
        <v>2018</v>
      </c>
      <c r="N40" s="102">
        <f t="shared" si="85"/>
        <v>2019</v>
      </c>
      <c r="O40" s="104">
        <f t="shared" si="85"/>
        <v>2020</v>
      </c>
      <c r="P40" s="109">
        <f t="shared" si="85"/>
        <v>2021</v>
      </c>
      <c r="Q40" s="115" t="s">
        <v>16</v>
      </c>
      <c r="R40" s="112" t="s">
        <v>21</v>
      </c>
    </row>
    <row r="41" spans="1:18" x14ac:dyDescent="0.25">
      <c r="A41" s="78" t="s">
        <v>10</v>
      </c>
      <c r="B41" s="227">
        <f>+'[1]10.PRECIO DEL VINO DE TRASLADO'!X437</f>
        <v>1077.5170610719915</v>
      </c>
      <c r="C41" s="227">
        <f>+'[1]10.PRECIO DEL VINO DE TRASLADO'!X449</f>
        <v>1829.6323093396047</v>
      </c>
      <c r="D41" s="227">
        <f>+'[1]10.PRECIO DEL VINO DE TRASLADO'!X461</f>
        <v>2327.2924470140556</v>
      </c>
      <c r="E41" s="227">
        <f>+'[1]10.PRECIO DEL VINO DE TRASLADO'!X473</f>
        <v>1623.9179752951159</v>
      </c>
      <c r="F41" s="227">
        <f>+'[1]10.PRECIO DEL VINO DE TRASLADO'!X485</f>
        <v>1169.040447166464</v>
      </c>
      <c r="G41" s="229">
        <f>+'[1]10.PRECIO DEL VINO DE TRASLADO'!X497</f>
        <v>2146.5590859097479</v>
      </c>
      <c r="H41" s="7">
        <f>+G41/F41-1</f>
        <v>0.83617178611108511</v>
      </c>
      <c r="I41" s="2"/>
      <c r="J41" s="78" t="s">
        <v>10</v>
      </c>
      <c r="K41" s="227">
        <f>+AVERAGE('[1]10.PRECIO DEL VINO DE TRASLADO'!X426:X437)</f>
        <v>1379.5388588981816</v>
      </c>
      <c r="L41" s="227">
        <f>+(SUM(C41)+SUM(B42:B52))/12</f>
        <v>1647.4050756226461</v>
      </c>
      <c r="M41" s="227">
        <f t="shared" ref="M41" si="86">+(SUM(D41)+SUM(C42:C52))/12</f>
        <v>2540.5332726126217</v>
      </c>
      <c r="N41" s="227">
        <f t="shared" ref="N41" si="87">+(SUM(E41)+SUM(D42:D52))/12</f>
        <v>2026.7758129809861</v>
      </c>
      <c r="O41" s="228">
        <f t="shared" ref="O41" si="88">+(SUM(F41)+SUM(E42:E52))/12</f>
        <v>1287.8237023983693</v>
      </c>
      <c r="P41" s="229">
        <f t="shared" ref="P41" si="89">+(SUM(G41)+SUM(F42:F52))/12</f>
        <v>1652.6430092626081</v>
      </c>
      <c r="Q41" s="116">
        <f>+P41/O41-1</f>
        <v>0.28328357847803254</v>
      </c>
      <c r="R41" s="7">
        <f>+POWER(P41/K41,0.2)-1</f>
        <v>3.6785757362819194E-2</v>
      </c>
    </row>
    <row r="42" spans="1:18" x14ac:dyDescent="0.25">
      <c r="A42" s="78" t="s">
        <v>11</v>
      </c>
      <c r="B42" s="227">
        <f>+'[1]10.PRECIO DEL VINO DE TRASLADO'!X438</f>
        <v>1257.0299208085592</v>
      </c>
      <c r="C42" s="227">
        <f>+'[1]10.PRECIO DEL VINO DE TRASLADO'!X450</f>
        <v>1847.3236816241385</v>
      </c>
      <c r="D42" s="227">
        <f>+'[1]10.PRECIO DEL VINO DE TRASLADO'!X462</f>
        <v>2623.7316153645793</v>
      </c>
      <c r="E42" s="227">
        <f>+'[1]10.PRECIO DEL VINO DE TRASLADO'!X474</f>
        <v>1517.8786736440341</v>
      </c>
      <c r="F42" s="227">
        <f>+'[1]10.PRECIO DEL VINO DE TRASLADO'!X486</f>
        <v>1242.1550018042653</v>
      </c>
      <c r="G42" s="229">
        <f>+'[1]10.PRECIO DEL VINO DE TRASLADO'!X498</f>
        <v>2468.8295946991866</v>
      </c>
      <c r="H42" s="7">
        <f t="shared" ref="H42:H48" si="90">+G42/F42-1</f>
        <v>0.9875374579767755</v>
      </c>
      <c r="I42" s="2"/>
      <c r="J42" s="78" t="s">
        <v>11</v>
      </c>
      <c r="K42" s="227">
        <f>+AVERAGE('[1]10.PRECIO DEL VINO DE TRASLADO'!X427:X438)</f>
        <v>1363.8177682732269</v>
      </c>
      <c r="L42" s="227">
        <f>+(SUM(C41:C42)+SUM(B43:B52))/12</f>
        <v>1696.5962223572776</v>
      </c>
      <c r="M42" s="227">
        <f t="shared" ref="M42" si="91">+(SUM(D41:D42)+SUM(C43:C52))/12</f>
        <v>2605.2339337576582</v>
      </c>
      <c r="N42" s="227">
        <f t="shared" ref="N42" si="92">+(SUM(E41:E42)+SUM(D43:D52))/12</f>
        <v>1934.6214011709405</v>
      </c>
      <c r="O42" s="228">
        <f t="shared" ref="O42" si="93">+(SUM(F41:F42)+SUM(E43:E52))/12</f>
        <v>1264.8467297450552</v>
      </c>
      <c r="P42" s="229">
        <f t="shared" ref="P42" si="94">+(SUM(G41:G42)+SUM(F43:F52))/12</f>
        <v>1754.8658920038517</v>
      </c>
      <c r="Q42" s="116">
        <f t="shared" ref="Q42:Q47" si="95">+P42/O42-1</f>
        <v>0.38741386662522004</v>
      </c>
      <c r="R42" s="7">
        <f t="shared" ref="R42:R47" si="96">+POWER(P42/K42,0.2)-1</f>
        <v>5.1713667339009728E-2</v>
      </c>
    </row>
    <row r="43" spans="1:18" x14ac:dyDescent="0.25">
      <c r="A43" s="78" t="s">
        <v>0</v>
      </c>
      <c r="B43" s="227">
        <f>+'[1]10.PRECIO DEL VINO DE TRASLADO'!X439</f>
        <v>1323.4121042796603</v>
      </c>
      <c r="C43" s="227">
        <f>+'[1]10.PRECIO DEL VINO DE TRASLADO'!X451</f>
        <v>2059.4754760649448</v>
      </c>
      <c r="D43" s="227">
        <f>+'[1]10.PRECIO DEL VINO DE TRASLADO'!X463</f>
        <v>2383.8459700892085</v>
      </c>
      <c r="E43" s="227">
        <f>+'[1]10.PRECIO DEL VINO DE TRASLADO'!X475</f>
        <v>1513.4744887850197</v>
      </c>
      <c r="F43" s="227">
        <f>+'[1]10.PRECIO DEL VINO DE TRASLADO'!X487</f>
        <v>1277.1237014087649</v>
      </c>
      <c r="G43" s="229">
        <f>+'[1]10.PRECIO DEL VINO DE TRASLADO'!X499</f>
        <v>2079.2654826285593</v>
      </c>
      <c r="H43" s="7">
        <f t="shared" si="90"/>
        <v>0.62808464077126658</v>
      </c>
      <c r="I43" s="2"/>
      <c r="J43" s="78" t="s">
        <v>0</v>
      </c>
      <c r="K43" s="227">
        <f>+AVERAGE('[1]10.PRECIO DEL VINO DE TRASLADO'!X428:X439)</f>
        <v>1348.3954562937809</v>
      </c>
      <c r="L43" s="227">
        <f>+(SUM(C41:C43)+SUM(B44:B52))/12</f>
        <v>1757.9348366727179</v>
      </c>
      <c r="M43" s="227">
        <f t="shared" ref="M43" si="97">+(SUM(D41:D43)+SUM(C44:C52))/12</f>
        <v>2632.2648082596802</v>
      </c>
      <c r="N43" s="227">
        <f t="shared" ref="N43" si="98">+(SUM(E41:E43)+SUM(D44:D52))/12</f>
        <v>1862.0904443955915</v>
      </c>
      <c r="O43" s="228">
        <f t="shared" ref="O43" si="99">+(SUM(F41:F43)+SUM(E44:E52))/12</f>
        <v>1245.1508307970337</v>
      </c>
      <c r="P43" s="229">
        <f t="shared" ref="P43" si="100">+(SUM(G41:G43)+SUM(F44:F52))/12</f>
        <v>1821.7110404388347</v>
      </c>
      <c r="Q43" s="116">
        <f t="shared" si="95"/>
        <v>0.46304447251000025</v>
      </c>
      <c r="R43" s="7">
        <f t="shared" si="96"/>
        <v>6.2019380143673031E-2</v>
      </c>
    </row>
    <row r="44" spans="1:18" x14ac:dyDescent="0.25">
      <c r="A44" s="78" t="s">
        <v>1</v>
      </c>
      <c r="B44" s="227">
        <f>+'[1]10.PRECIO DEL VINO DE TRASLADO'!X440</f>
        <v>1578.8973202142124</v>
      </c>
      <c r="C44" s="227">
        <f>+'[1]10.PRECIO DEL VINO DE TRASLADO'!X452</f>
        <v>2606.3933689980809</v>
      </c>
      <c r="D44" s="227">
        <f>+'[1]10.PRECIO DEL VINO DE TRASLADO'!X464</f>
        <v>2216.2136390425289</v>
      </c>
      <c r="E44" s="227">
        <f>+'[1]10.PRECIO DEL VINO DE TRASLADO'!X476</f>
        <v>1391.6814031811398</v>
      </c>
      <c r="F44" s="227">
        <f>+'[1]10.PRECIO DEL VINO DE TRASLADO'!X488</f>
        <v>937.18217116901951</v>
      </c>
      <c r="G44" s="229">
        <f>+'[1]10.PRECIO DEL VINO DE TRASLADO'!X500</f>
        <v>3310.6049263199993</v>
      </c>
      <c r="H44" s="7">
        <f t="shared" si="90"/>
        <v>2.5325095036650418</v>
      </c>
      <c r="I44" s="2"/>
      <c r="J44" s="78" t="s">
        <v>1</v>
      </c>
      <c r="K44" s="227">
        <f>+AVERAGE('[1]10.PRECIO DEL VINO DE TRASLADO'!X429:X440)</f>
        <v>1365.0724524821944</v>
      </c>
      <c r="L44" s="227">
        <f>+(SUM(C41:C44)+SUM(B45:B52))/12</f>
        <v>1843.5595074047069</v>
      </c>
      <c r="M44" s="227">
        <f t="shared" ref="M44" si="101">+(SUM(D41:D44)+SUM(C45:C52))/12</f>
        <v>2599.7498307633846</v>
      </c>
      <c r="N44" s="227">
        <f t="shared" ref="N44" si="102">+(SUM(E41:E44)+SUM(D45:D52))/12</f>
        <v>1793.3794247404755</v>
      </c>
      <c r="O44" s="228">
        <f t="shared" ref="O44" si="103">+(SUM(F41:F44)+SUM(E45:E52))/12</f>
        <v>1207.275894796024</v>
      </c>
      <c r="P44" s="229">
        <f t="shared" ref="P44" si="104">+(SUM(G41:G44)+SUM(F45:F52))/12</f>
        <v>2019.4962700347496</v>
      </c>
      <c r="Q44" s="116">
        <f t="shared" si="95"/>
        <v>0.67277113602599914</v>
      </c>
      <c r="R44" s="7">
        <f t="shared" si="96"/>
        <v>8.1477455506668406E-2</v>
      </c>
    </row>
    <row r="45" spans="1:18" x14ac:dyDescent="0.25">
      <c r="A45" s="78" t="s">
        <v>2</v>
      </c>
      <c r="B45" s="227">
        <f>+'[1]10.PRECIO DEL VINO DE TRASLADO'!X441</f>
        <v>1657.0980706048801</v>
      </c>
      <c r="C45" s="227">
        <f>+'[1]10.PRECIO DEL VINO DE TRASLADO'!X453</f>
        <v>3165.2141829103971</v>
      </c>
      <c r="D45" s="227">
        <f>+'[1]10.PRECIO DEL VINO DE TRASLADO'!X465</f>
        <v>2208.9833697271456</v>
      </c>
      <c r="E45" s="227">
        <f>+'[1]10.PRECIO DEL VINO DE TRASLADO'!X477</f>
        <v>1225.8128304933614</v>
      </c>
      <c r="F45" s="227">
        <f>+'[1]10.PRECIO DEL VINO DE TRASLADO'!X489</f>
        <v>1651.7587386721639</v>
      </c>
      <c r="G45" s="229">
        <f>+'[1]10.PRECIO DEL VINO DE TRASLADO'!X501</f>
        <v>4010.4345599999997</v>
      </c>
      <c r="H45" s="7">
        <f t="shared" si="90"/>
        <v>1.427978412406619</v>
      </c>
      <c r="I45" s="2"/>
      <c r="J45" s="78" t="s">
        <v>2</v>
      </c>
      <c r="K45" s="227">
        <f>+AVERAGE('[1]10.PRECIO DEL VINO DE TRASLADO'!X430:X441)</f>
        <v>1392.6771517197042</v>
      </c>
      <c r="L45" s="227">
        <f>+(SUM(C41:C45)+SUM(B46:B52))/12</f>
        <v>1969.235850096833</v>
      </c>
      <c r="M45" s="227">
        <f t="shared" ref="M45" si="105">+(SUM(D41:D45)+SUM(C46:C52))/12</f>
        <v>2520.0639296647801</v>
      </c>
      <c r="N45" s="227">
        <f t="shared" ref="N45" si="106">+(SUM(E41:E45)+SUM(D46:D52))/12</f>
        <v>1711.4485464709933</v>
      </c>
      <c r="O45" s="228">
        <f t="shared" ref="O45" si="107">+(SUM(F41:F45)+SUM(E46:E52))/12</f>
        <v>1242.7713871442575</v>
      </c>
      <c r="P45" s="229">
        <f t="shared" ref="P45" si="108">+(SUM(G41:G45)+SUM(F46:F52))/12</f>
        <v>2216.0525884787362</v>
      </c>
      <c r="Q45" s="116">
        <f t="shared" si="95"/>
        <v>0.78315385388053116</v>
      </c>
      <c r="R45" s="7">
        <f t="shared" si="96"/>
        <v>9.7351906062367988E-2</v>
      </c>
    </row>
    <row r="46" spans="1:18" x14ac:dyDescent="0.25">
      <c r="A46" s="78" t="s">
        <v>3</v>
      </c>
      <c r="B46" s="227">
        <f>+'[1]10.PRECIO DEL VINO DE TRASLADO'!X442</f>
        <v>1414.9604234553694</v>
      </c>
      <c r="C46" s="227">
        <f>+'[1]10.PRECIO DEL VINO DE TRASLADO'!X454</f>
        <v>2577.0010370573864</v>
      </c>
      <c r="D46" s="227">
        <f>+'[1]10.PRECIO DEL VINO DE TRASLADO'!X466</f>
        <v>2275.449914624809</v>
      </c>
      <c r="E46" s="227">
        <f>+'[1]10.PRECIO DEL VINO DE TRASLADO'!X478</f>
        <v>1340.1937318231076</v>
      </c>
      <c r="F46" s="227">
        <f>+'[1]10.PRECIO DEL VINO DE TRASLADO'!X490</f>
        <v>1688.331277296016</v>
      </c>
      <c r="G46" s="229">
        <f>+'[1]10.PRECIO DEL VINO DE TRASLADO'!X502</f>
        <v>3691.2999999999997</v>
      </c>
      <c r="H46" s="7">
        <f t="shared" si="90"/>
        <v>1.1863600169226753</v>
      </c>
      <c r="I46" s="2"/>
      <c r="J46" s="78" t="s">
        <v>3</v>
      </c>
      <c r="K46" s="227">
        <f>+AVERAGE('[1]10.PRECIO DEL VINO DE TRASLADO'!X431:X442)</f>
        <v>1399.9693772715516</v>
      </c>
      <c r="L46" s="227">
        <f>+(SUM(C41:C46)+SUM(B47:B52))/12</f>
        <v>2066.0725678970016</v>
      </c>
      <c r="M46" s="227">
        <f t="shared" ref="M46" si="109">+(SUM(D41:D46)+SUM(C47:C52))/12</f>
        <v>2494.9346694620654</v>
      </c>
      <c r="N46" s="227">
        <f t="shared" ref="N46" si="110">+(SUM(E41:E46)+SUM(D47:D52))/12</f>
        <v>1633.5105312375181</v>
      </c>
      <c r="O46" s="228">
        <f t="shared" ref="O46" si="111">+(SUM(F41:F46)+SUM(E47:E52))/12</f>
        <v>1271.7828492669998</v>
      </c>
      <c r="P46" s="229">
        <f t="shared" ref="P46" si="112">+(SUM(G41:G46)+SUM(F47:F52))/12</f>
        <v>2382.9666487040681</v>
      </c>
      <c r="Q46" s="116">
        <f t="shared" si="95"/>
        <v>0.8737213275658704</v>
      </c>
      <c r="R46" s="7">
        <f t="shared" si="96"/>
        <v>0.11224352360642298</v>
      </c>
    </row>
    <row r="47" spans="1:18" x14ac:dyDescent="0.25">
      <c r="A47" s="78" t="s">
        <v>4</v>
      </c>
      <c r="B47" s="227">
        <f>+'[1]10.PRECIO DEL VINO DE TRASLADO'!X443</f>
        <v>1651.1300161102704</v>
      </c>
      <c r="C47" s="227">
        <f>+'[1]10.PRECIO DEL VINO DE TRASLADO'!X455</f>
        <v>2777.3854451995576</v>
      </c>
      <c r="D47" s="227">
        <f>+'[1]10.PRECIO DEL VINO DE TRASLADO'!X467</f>
        <v>2084.6615737128081</v>
      </c>
      <c r="E47" s="227">
        <f>+'[1]10.PRECIO DEL VINO DE TRASLADO'!X479</f>
        <v>1356.5196099718623</v>
      </c>
      <c r="F47" s="227">
        <f>+'[1]10.PRECIO DEL VINO DE TRASLADO'!X491</f>
        <v>1537.2106184223476</v>
      </c>
      <c r="G47" s="229">
        <f>+'[1]10.PRECIO DEL VINO DE TRASLADO'!X503</f>
        <v>3123.1906614785989</v>
      </c>
      <c r="H47" s="7">
        <f t="shared" si="90"/>
        <v>1.0317259222968134</v>
      </c>
      <c r="I47" s="2"/>
      <c r="J47" s="78" t="s">
        <v>4</v>
      </c>
      <c r="K47" s="227">
        <f>+AVERAGE('[1]10.PRECIO DEL VINO DE TRASLADO'!X432:X443)</f>
        <v>1357.1747919212969</v>
      </c>
      <c r="L47" s="227">
        <f>+(SUM(C41:C47)+SUM(B48:B52))/12</f>
        <v>2159.9271869877753</v>
      </c>
      <c r="M47" s="227">
        <f t="shared" ref="M47" si="113">+(SUM(D41:D47)+SUM(C48:C52))/12</f>
        <v>2437.2076801715029</v>
      </c>
      <c r="N47" s="227">
        <f t="shared" ref="N47" si="114">+(SUM(E41:E47)+SUM(D48:D52))/12</f>
        <v>1572.8320342591062</v>
      </c>
      <c r="O47" s="228">
        <f t="shared" ref="O47" si="115">+(SUM(F41:F47)+SUM(E48:E52))/12</f>
        <v>1286.8404333045403</v>
      </c>
      <c r="P47" s="229">
        <f t="shared" ref="P47" si="116">+(SUM(G41:G47)+SUM(F48:F52))/12</f>
        <v>2515.1316522920893</v>
      </c>
      <c r="Q47" s="116">
        <f t="shared" si="95"/>
        <v>0.95450157393124502</v>
      </c>
      <c r="R47" s="7">
        <f t="shared" si="96"/>
        <v>0.13131875690638894</v>
      </c>
    </row>
    <row r="48" spans="1:18" x14ac:dyDescent="0.25">
      <c r="A48" s="78" t="s">
        <v>5</v>
      </c>
      <c r="B48" s="227">
        <f>+'[1]10.PRECIO DEL VINO DE TRASLADO'!X444</f>
        <v>1607.9665985480162</v>
      </c>
      <c r="C48" s="227">
        <f>+'[1]10.PRECIO DEL VINO DE TRASLADO'!X456</f>
        <v>2598.5331450897856</v>
      </c>
      <c r="D48" s="227">
        <f>+'[1]10.PRECIO DEL VINO DE TRASLADO'!X468</f>
        <v>1832.4002856381931</v>
      </c>
      <c r="E48" s="227">
        <f>+'[1]10.PRECIO DEL VINO DE TRASLADO'!X480</f>
        <v>1211.6216279087896</v>
      </c>
      <c r="F48" s="227">
        <f>+'[1]10.PRECIO DEL VINO DE TRASLADO'!X492</f>
        <v>1573.0432244246826</v>
      </c>
      <c r="G48" s="229">
        <f>+'[1]10.PRECIO DEL VINO DE TRASLADO'!X504</f>
        <v>3176.8419975827751</v>
      </c>
      <c r="H48" s="7">
        <f t="shared" si="90"/>
        <v>1.0195516234111484</v>
      </c>
      <c r="I48" s="2"/>
      <c r="J48" s="78" t="s">
        <v>5</v>
      </c>
      <c r="K48" s="227">
        <f>+AVERAGE('[1]10.PRECIO DEL VINO DE TRASLADO'!X433:X444)</f>
        <v>1382.0951384129369</v>
      </c>
      <c r="L48" s="227">
        <f>+(SUM(C41:C48)+SUM(B49:B52))/12</f>
        <v>2242.4743991995897</v>
      </c>
      <c r="M48" s="227">
        <f t="shared" ref="M48" si="117">+(SUM(D41:D48)+SUM(C49:C52))/12</f>
        <v>2373.3632752172034</v>
      </c>
      <c r="N48" s="227">
        <f t="shared" ref="N48" si="118">+(SUM(E41:E48)+SUM(D49:D52))/12</f>
        <v>1521.1004794483224</v>
      </c>
      <c r="O48" s="228">
        <f t="shared" ref="O48:P48" si="119">+(SUM(F41:F48)+SUM(E49:E52))/12</f>
        <v>1316.9588996808645</v>
      </c>
      <c r="P48" s="229">
        <f t="shared" si="119"/>
        <v>2648.7815500552633</v>
      </c>
      <c r="Q48" s="116">
        <f t="shared" ref="Q48" si="120">+P48/O48-1</f>
        <v>1.011286419566424</v>
      </c>
      <c r="R48" s="7">
        <f t="shared" ref="R48" si="121">+POWER(P48/K48,0.2)-1</f>
        <v>0.1389420845568663</v>
      </c>
    </row>
    <row r="49" spans="1:18" x14ac:dyDescent="0.25">
      <c r="A49" s="78" t="s">
        <v>6</v>
      </c>
      <c r="B49" s="227">
        <f>+'[1]10.PRECIO DEL VINO DE TRASLADO'!X445</f>
        <v>1640.8459258436415</v>
      </c>
      <c r="C49" s="227">
        <f>+'[1]10.PRECIO DEL VINO DE TRASLADO'!X457</f>
        <v>2770.8785161580131</v>
      </c>
      <c r="D49" s="227">
        <f>+'[1]10.PRECIO DEL VINO DE TRASLADO'!X469</f>
        <v>1750.3131046807166</v>
      </c>
      <c r="E49" s="227">
        <f>+'[1]10.PRECIO DEL VINO DE TRASLADO'!X481</f>
        <v>1193.9763636056366</v>
      </c>
      <c r="F49" s="227">
        <f>+'[1]10.PRECIO DEL VINO DE TRASLADO'!X493</f>
        <v>2007.3102824567288</v>
      </c>
      <c r="G49" s="229"/>
      <c r="H49" s="8"/>
      <c r="I49" s="2"/>
      <c r="J49" s="78" t="s">
        <v>6</v>
      </c>
      <c r="K49" s="227">
        <f>+AVERAGE('[1]10.PRECIO DEL VINO DE TRASLADO'!X434:X445)</f>
        <v>1403.121785523349</v>
      </c>
      <c r="L49" s="227">
        <f>+(SUM(C41:C49)+SUM(B50:B52))/12</f>
        <v>2336.643781725787</v>
      </c>
      <c r="M49" s="227">
        <f t="shared" ref="M49" si="122">+(SUM(D41:D49)+SUM(C50:C52))/12</f>
        <v>2288.3161575940953</v>
      </c>
      <c r="N49" s="227">
        <f t="shared" ref="N49" si="123">+(SUM(E41:E49)+SUM(D50:D52))/12</f>
        <v>1474.7390843587325</v>
      </c>
      <c r="O49" s="228">
        <f t="shared" ref="O49" si="124">+(SUM(F41:F49)+SUM(E50:E52))/12</f>
        <v>1384.7367262517889</v>
      </c>
      <c r="P49" s="229"/>
      <c r="Q49" s="117"/>
      <c r="R49" s="8"/>
    </row>
    <row r="50" spans="1:18" x14ac:dyDescent="0.25">
      <c r="A50" s="78" t="s">
        <v>7</v>
      </c>
      <c r="B50" s="227">
        <f>+'[1]10.PRECIO DEL VINO DE TRASLADO'!X446</f>
        <v>1907.2547659019153</v>
      </c>
      <c r="C50" s="227">
        <f>+'[1]10.PRECIO DEL VINO DE TRASLADO'!X458</f>
        <v>2841.2250590015024</v>
      </c>
      <c r="D50" s="227">
        <f>+'[1]10.PRECIO DEL VINO DE TRASLADO'!X470</f>
        <v>1713.5361877688695</v>
      </c>
      <c r="E50" s="227">
        <f>+'[1]10.PRECIO DEL VINO DE TRASLADO'!X482</f>
        <v>1124.94134545772</v>
      </c>
      <c r="F50" s="227">
        <f>+'[1]10.PRECIO DEL VINO DE TRASLADO'!X494</f>
        <v>2047.9523081383602</v>
      </c>
      <c r="G50" s="229"/>
      <c r="H50" s="8"/>
      <c r="I50" s="2"/>
      <c r="J50" s="78" t="s">
        <v>7</v>
      </c>
      <c r="K50" s="227">
        <f>+AVERAGE('[1]10.PRECIO DEL VINO DE TRASLADO'!X435:X446)</f>
        <v>1450.02754804444</v>
      </c>
      <c r="L50" s="227">
        <f>+(SUM(C41:C50)+SUM(B51:B52))/12</f>
        <v>2414.4746394840863</v>
      </c>
      <c r="M50" s="227">
        <f t="shared" ref="M50" si="125">+(SUM(D41:D50)+SUM(C51:C52))/12</f>
        <v>2194.3420849913764</v>
      </c>
      <c r="N50" s="227">
        <f t="shared" ref="N50" si="126">+(SUM(E41:E50)+SUM(D51:D52))/12</f>
        <v>1425.6895141661364</v>
      </c>
      <c r="O50" s="228">
        <f t="shared" ref="O50" si="127">+(SUM(F41:F50)+SUM(E51:E52))/12</f>
        <v>1461.6543064751756</v>
      </c>
      <c r="P50" s="229"/>
      <c r="Q50" s="117"/>
      <c r="R50" s="8"/>
    </row>
    <row r="51" spans="1:18" x14ac:dyDescent="0.25">
      <c r="A51" s="78" t="s">
        <v>8</v>
      </c>
      <c r="B51" s="227">
        <f>+'[1]10.PRECIO DEL VINO DE TRASLADO'!X447</f>
        <v>1867.0107438266502</v>
      </c>
      <c r="C51" s="227">
        <f>+'[1]10.PRECIO DEL VINO DE TRASLADO'!X459</f>
        <v>2494.59380461212</v>
      </c>
      <c r="D51" s="227">
        <f>+'[1]10.PRECIO DEL VINO DE TRASLADO'!X471</f>
        <v>1797.6815591178345</v>
      </c>
      <c r="E51" s="227">
        <f>+'[1]10.PRECIO DEL VINO DE TRASLADO'!X483</f>
        <v>1218.2423266946348</v>
      </c>
      <c r="F51" s="227">
        <f>+'[1]10.PRECIO DEL VINO DE TRASLADO'!X495</f>
        <v>1922.8161705792936</v>
      </c>
      <c r="G51" s="229"/>
      <c r="H51" s="8"/>
      <c r="I51" s="2"/>
      <c r="J51" s="78" t="s">
        <v>8</v>
      </c>
      <c r="K51" s="227">
        <f>+AVERAGE('[1]10.PRECIO DEL VINO DE TRASLADO'!X436:X447)</f>
        <v>1514.7692892896905</v>
      </c>
      <c r="L51" s="227">
        <f>+(SUM(C41:C51)+SUM(B52))/12</f>
        <v>2466.7732278828753</v>
      </c>
      <c r="M51" s="227">
        <f t="shared" ref="M51" si="128">+(SUM(D41:D51)+SUM(C52))/12</f>
        <v>2136.2660645335191</v>
      </c>
      <c r="N51" s="227">
        <f t="shared" ref="N51" si="129">+(SUM(E41:E51)+SUM(D52))/12</f>
        <v>1377.4029114642035</v>
      </c>
      <c r="O51" s="228">
        <f t="shared" ref="O51" si="130">+(SUM(F41:F51)+SUM(E52))/12</f>
        <v>1520.3687934655638</v>
      </c>
      <c r="P51" s="229"/>
      <c r="Q51" s="117"/>
      <c r="R51" s="8"/>
    </row>
    <row r="52" spans="1:18" x14ac:dyDescent="0.25">
      <c r="A52" s="78" t="s">
        <v>9</v>
      </c>
      <c r="B52" s="227">
        <f>+'[1]10.PRECIO DEL VINO DE TRASLADO'!X448</f>
        <v>2033.6227085389712</v>
      </c>
      <c r="C52" s="227">
        <f>+'[1]10.PRECIO DEL VINO DE TRASLADO'!X460</f>
        <v>2421.083107621479</v>
      </c>
      <c r="D52" s="227">
        <f>+'[1]10.PRECIO DEL VINO DE TRASLADO'!X472</f>
        <v>1810.5745607100166</v>
      </c>
      <c r="E52" s="227">
        <f>+'[1]10.PRECIO DEL VINO DE TRASLADO'!X484</f>
        <v>1190.5015800486603</v>
      </c>
      <c r="F52" s="227">
        <f>+'[1]10.PRECIO DEL VINO DE TRASLADO'!X496</f>
        <v>1800.2735308699096</v>
      </c>
      <c r="G52" s="229"/>
      <c r="H52" s="8"/>
      <c r="I52" s="2"/>
      <c r="J52" s="78" t="s">
        <v>9</v>
      </c>
      <c r="K52" s="227">
        <f>+AVERAGE('[1]10.PRECIO DEL VINO DE TRASLADO'!X437:X448)</f>
        <v>1584.7288049336782</v>
      </c>
      <c r="L52" s="227">
        <f>+(SUM(C41:C52))/12</f>
        <v>2499.0615944730839</v>
      </c>
      <c r="M52" s="227">
        <f t="shared" ref="M52" si="131">+(SUM(D41:D52))/12</f>
        <v>2085.3903522908972</v>
      </c>
      <c r="N52" s="227">
        <f t="shared" ref="N52" si="132">+(SUM(E41:E52))/12</f>
        <v>1325.730163075757</v>
      </c>
      <c r="O52" s="228">
        <f t="shared" ref="O52" si="133">+(SUM(F41:F52))/12</f>
        <v>1571.1831227006678</v>
      </c>
      <c r="P52" s="229"/>
      <c r="Q52" s="117"/>
      <c r="R52" s="8"/>
    </row>
    <row r="53" spans="1:18" ht="25.5" x14ac:dyDescent="0.25">
      <c r="A53" s="89" t="s">
        <v>14</v>
      </c>
      <c r="B53" s="233">
        <f>AVERAGE(B41:B52)</f>
        <v>1584.7288049336782</v>
      </c>
      <c r="C53" s="233">
        <f t="shared" ref="C53" si="134">AVERAGE(C41:C52)</f>
        <v>2499.0615944730839</v>
      </c>
      <c r="D53" s="233">
        <f t="shared" ref="D53" si="135">AVERAGE(D41:D52)</f>
        <v>2085.3903522908972</v>
      </c>
      <c r="E53" s="233">
        <f t="shared" ref="E53" si="136">AVERAGE(E41:E52)</f>
        <v>1325.730163075757</v>
      </c>
      <c r="F53" s="233">
        <f t="shared" ref="F53" si="137">AVERAGE(F41:F52)</f>
        <v>1571.1831227006678</v>
      </c>
      <c r="G53" s="234">
        <f t="shared" ref="G53" si="138">AVERAGE(G41:G52)</f>
        <v>3000.8782885773585</v>
      </c>
      <c r="H53" s="235">
        <f t="shared" ref="H53" si="139">+G53/F53-1</f>
        <v>0.90994814367609989</v>
      </c>
      <c r="I53" s="3"/>
      <c r="J53" s="79" t="s">
        <v>14</v>
      </c>
      <c r="K53" s="230">
        <f t="shared" ref="K53" si="140">+AVERAGE(K41:K52)</f>
        <v>1411.782368588669</v>
      </c>
      <c r="L53" s="230">
        <f>+AVERAGE(L41:L52)</f>
        <v>2091.6799074836986</v>
      </c>
      <c r="M53" s="230">
        <f t="shared" ref="M53:P53" si="141">+AVERAGE(M41:M52)</f>
        <v>2408.9721716098989</v>
      </c>
      <c r="N53" s="230">
        <f t="shared" si="141"/>
        <v>1638.276695647397</v>
      </c>
      <c r="O53" s="231">
        <f t="shared" si="141"/>
        <v>1338.449473002195</v>
      </c>
      <c r="P53" s="232">
        <f t="shared" si="141"/>
        <v>2126.4560814087754</v>
      </c>
      <c r="Q53" s="118">
        <f t="shared" ref="Q53" si="142">+P53/O53-1</f>
        <v>0.58874587670392264</v>
      </c>
      <c r="R53" s="113">
        <f t="shared" ref="R53" si="143">+POWER(P53/K53,0.2)-1</f>
        <v>8.5369798507778594E-2</v>
      </c>
    </row>
    <row r="54" spans="1:18" ht="26.25" thickBot="1" x14ac:dyDescent="0.3">
      <c r="A54" s="97" t="s">
        <v>12</v>
      </c>
      <c r="B54" s="98"/>
      <c r="C54" s="99">
        <f>+C53/B53-1</f>
        <v>0.57696483252708397</v>
      </c>
      <c r="D54" s="99">
        <f>+D53/C53-1</f>
        <v>-0.16553063081640751</v>
      </c>
      <c r="E54" s="99">
        <f>+E53/D53-1</f>
        <v>-0.36427721475771602</v>
      </c>
      <c r="F54" s="99">
        <f>+F53/E53-1</f>
        <v>0.18514548922644125</v>
      </c>
      <c r="G54" s="100"/>
      <c r="H54" s="101"/>
      <c r="I54" s="2"/>
      <c r="J54" s="81" t="s">
        <v>12</v>
      </c>
      <c r="K54" s="85"/>
      <c r="L54" s="86">
        <f>+L53/K53-1</f>
        <v>0.48158806486208627</v>
      </c>
      <c r="M54" s="86">
        <f>+M53/L53-1</f>
        <v>0.15169255247467794</v>
      </c>
      <c r="N54" s="86">
        <f>+N53/M53-1</f>
        <v>-0.31992709797367713</v>
      </c>
      <c r="O54" s="108">
        <f>+O53/N53-1</f>
        <v>-0.18301378725693185</v>
      </c>
      <c r="P54" s="111">
        <f>+P53/O53-1</f>
        <v>0.58874587670392264</v>
      </c>
      <c r="Q54" s="87"/>
      <c r="R54" s="88"/>
    </row>
    <row r="55" spans="1:18" ht="15.75" thickBot="1" x14ac:dyDescent="0.3"/>
    <row r="56" spans="1:18" ht="15.75" thickBot="1" x14ac:dyDescent="0.3">
      <c r="A56" s="266" t="s">
        <v>293</v>
      </c>
      <c r="B56" s="267"/>
      <c r="C56" s="267"/>
      <c r="D56" s="267"/>
      <c r="E56" s="267"/>
      <c r="F56" s="267"/>
      <c r="G56" s="267"/>
      <c r="H56" s="268"/>
      <c r="I56" s="2"/>
      <c r="J56" s="266" t="s">
        <v>294</v>
      </c>
      <c r="K56" s="267"/>
      <c r="L56" s="267"/>
      <c r="M56" s="267"/>
      <c r="N56" s="267"/>
      <c r="O56" s="267"/>
      <c r="P56" s="267"/>
      <c r="Q56" s="267"/>
      <c r="R56" s="268"/>
    </row>
    <row r="57" spans="1:18" ht="38.25" x14ac:dyDescent="0.25">
      <c r="A57" s="74"/>
      <c r="B57" s="75">
        <v>2016</v>
      </c>
      <c r="C57" s="75">
        <f>+B57+1</f>
        <v>2017</v>
      </c>
      <c r="D57" s="75">
        <f t="shared" ref="D57:G57" si="144">+C57+1</f>
        <v>2018</v>
      </c>
      <c r="E57" s="75">
        <f t="shared" si="144"/>
        <v>2019</v>
      </c>
      <c r="F57" s="75">
        <f t="shared" si="144"/>
        <v>2020</v>
      </c>
      <c r="G57" s="76">
        <f t="shared" si="144"/>
        <v>2021</v>
      </c>
      <c r="H57" s="77" t="s">
        <v>16</v>
      </c>
      <c r="I57" s="2"/>
      <c r="J57" s="103"/>
      <c r="K57" s="102">
        <v>2016</v>
      </c>
      <c r="L57" s="102">
        <f>+K57+1</f>
        <v>2017</v>
      </c>
      <c r="M57" s="102">
        <f t="shared" ref="M57:P57" si="145">+L57+1</f>
        <v>2018</v>
      </c>
      <c r="N57" s="102">
        <f t="shared" si="145"/>
        <v>2019</v>
      </c>
      <c r="O57" s="104">
        <f t="shared" si="145"/>
        <v>2020</v>
      </c>
      <c r="P57" s="109">
        <f t="shared" si="145"/>
        <v>2021</v>
      </c>
      <c r="Q57" s="115" t="s">
        <v>16</v>
      </c>
      <c r="R57" s="112" t="s">
        <v>21</v>
      </c>
    </row>
    <row r="58" spans="1:18" x14ac:dyDescent="0.25">
      <c r="A58" s="78" t="s">
        <v>10</v>
      </c>
      <c r="B58" s="227">
        <f>+'[1]10.PRECIO DEL VINO DE TRASLADO'!Y437</f>
        <v>1523.2757977279548</v>
      </c>
      <c r="C58" s="227">
        <f>+'[1]10.PRECIO DEL VINO DE TRASLADO'!Y449</f>
        <v>3517.4815692486932</v>
      </c>
      <c r="D58" s="227">
        <f>+'[1]10.PRECIO DEL VINO DE TRASLADO'!Y461</f>
        <v>3249.7925483210465</v>
      </c>
      <c r="E58" s="227">
        <f>+'[1]10.PRECIO DEL VINO DE TRASLADO'!Y473</f>
        <v>2007.3930350723599</v>
      </c>
      <c r="F58" s="227">
        <f>+'[1]10.PRECIO DEL VINO DE TRASLADO'!Y485</f>
        <v>1343.4579117835365</v>
      </c>
      <c r="G58" s="229">
        <f>+'[1]10.PRECIO DEL VINO DE TRASLADO'!Y497</f>
        <v>2507.4924554937288</v>
      </c>
      <c r="H58" s="7">
        <f>+G58/F58-1</f>
        <v>0.86644660283019448</v>
      </c>
      <c r="I58" s="2"/>
      <c r="J58" s="78" t="s">
        <v>10</v>
      </c>
      <c r="K58" s="227">
        <f>+AVERAGE('[1]10.PRECIO DEL VINO DE TRASLADO'!Y426:Y437)</f>
        <v>1802.6193216025911</v>
      </c>
      <c r="L58" s="227">
        <f>+(SUM(C58)+SUM(B59:B69))/12</f>
        <v>2886.9159375878048</v>
      </c>
      <c r="M58" s="227">
        <f t="shared" ref="M58" si="146">+(SUM(D58)+SUM(C59:C69))/12</f>
        <v>3569.4181346083046</v>
      </c>
      <c r="N58" s="227">
        <f t="shared" ref="N58" si="147">+(SUM(E58)+SUM(D59:D69))/12</f>
        <v>2609.0013489682674</v>
      </c>
      <c r="O58" s="228">
        <f t="shared" ref="O58" si="148">+(SUM(F58)+SUM(E59:E69))/12</f>
        <v>1460.4009373862471</v>
      </c>
      <c r="P58" s="229">
        <f t="shared" ref="P58" si="149">+(SUM(G58)+SUM(F59:F69))/12</f>
        <v>1755.7752177546508</v>
      </c>
      <c r="Q58" s="116">
        <f>+P58/O58-1</f>
        <v>0.20225560858448222</v>
      </c>
      <c r="R58" s="7">
        <f>+POWER(P58/K58,0.2)-1</f>
        <v>-5.2522199893474397E-3</v>
      </c>
    </row>
    <row r="59" spans="1:18" x14ac:dyDescent="0.25">
      <c r="A59" s="78" t="s">
        <v>11</v>
      </c>
      <c r="B59" s="227">
        <f>+'[1]10.PRECIO DEL VINO DE TRASLADO'!Y438</f>
        <v>1971.0835133901405</v>
      </c>
      <c r="C59" s="227">
        <f>+'[1]10.PRECIO DEL VINO DE TRASLADO'!Y450</f>
        <v>3269.5926039042001</v>
      </c>
      <c r="D59" s="227">
        <f>+'[1]10.PRECIO DEL VINO DE TRASLADO'!Y462</f>
        <v>3372.0698164061628</v>
      </c>
      <c r="E59" s="227">
        <f>+'[1]10.PRECIO DEL VINO DE TRASLADO'!Y474</f>
        <v>1899.2991423244798</v>
      </c>
      <c r="F59" s="227">
        <f>+'[1]10.PRECIO DEL VINO DE TRASLADO'!Y486</f>
        <v>1542.7039427834668</v>
      </c>
      <c r="G59" s="229">
        <f>+'[1]10.PRECIO DEL VINO DE TRASLADO'!Y498</f>
        <v>2603.4386769353659</v>
      </c>
      <c r="H59" s="7">
        <f t="shared" ref="H59:H65" si="150">+G59/F59-1</f>
        <v>0.68758152794893279</v>
      </c>
      <c r="I59" s="2"/>
      <c r="J59" s="78" t="s">
        <v>11</v>
      </c>
      <c r="K59" s="227">
        <f>+AVERAGE('[1]10.PRECIO DEL VINO DE TRASLADO'!Y427:Y438)</f>
        <v>1814.9172974205246</v>
      </c>
      <c r="L59" s="227">
        <f>+(SUM(C58:C59)+SUM(B60:B69))/12</f>
        <v>2995.1250284639768</v>
      </c>
      <c r="M59" s="227">
        <f t="shared" ref="M59" si="151">+(SUM(D58:D59)+SUM(C60:C69))/12</f>
        <v>3577.9579023168021</v>
      </c>
      <c r="N59" s="227">
        <f t="shared" ref="N59" si="152">+(SUM(E58:E59)+SUM(D60:D69))/12</f>
        <v>2486.2704594614602</v>
      </c>
      <c r="O59" s="228">
        <f t="shared" ref="O59" si="153">+(SUM(F58:F59)+SUM(E60:E69))/12</f>
        <v>1430.6846707578295</v>
      </c>
      <c r="P59" s="229">
        <f t="shared" ref="P59" si="154">+(SUM(G58:G59)+SUM(F60:F69))/12</f>
        <v>1844.1697789339757</v>
      </c>
      <c r="Q59" s="116">
        <f t="shared" ref="Q59:Q64" si="155">+P59/O59-1</f>
        <v>0.289012049005267</v>
      </c>
      <c r="R59" s="7">
        <f t="shared" ref="R59:R64" si="156">+POWER(P59/K59,0.2)-1</f>
        <v>3.2029768799899383E-3</v>
      </c>
    </row>
    <row r="60" spans="1:18" x14ac:dyDescent="0.25">
      <c r="A60" s="78" t="s">
        <v>0</v>
      </c>
      <c r="B60" s="227">
        <f>+'[1]10.PRECIO DEL VINO DE TRASLADO'!Y439</f>
        <v>2466.1015359395874</v>
      </c>
      <c r="C60" s="227">
        <f>+'[1]10.PRECIO DEL VINO DE TRASLADO'!Y451</f>
        <v>3722.6025660790679</v>
      </c>
      <c r="D60" s="227">
        <f>+'[1]10.PRECIO DEL VINO DE TRASLADO'!Y463</f>
        <v>3253.78078194412</v>
      </c>
      <c r="E60" s="227">
        <f>+'[1]10.PRECIO DEL VINO DE TRASLADO'!Y475</f>
        <v>1717.0320510772137</v>
      </c>
      <c r="F60" s="227">
        <f>+'[1]10.PRECIO DEL VINO DE TRASLADO'!Y487</f>
        <v>1448.4155067640456</v>
      </c>
      <c r="G60" s="229">
        <f>+'[1]10.PRECIO DEL VINO DE TRASLADO'!Y499</f>
        <v>2710.9433199117593</v>
      </c>
      <c r="H60" s="7">
        <f t="shared" si="150"/>
        <v>0.87166134803981077</v>
      </c>
      <c r="I60" s="2"/>
      <c r="J60" s="78" t="s">
        <v>0</v>
      </c>
      <c r="K60" s="227">
        <f>+AVERAGE('[1]10.PRECIO DEL VINO DE TRASLADO'!Y428:Y439)</f>
        <v>1864.4459594105826</v>
      </c>
      <c r="L60" s="227">
        <f>+(SUM(C58:C60)+SUM(B61:B69))/12</f>
        <v>3099.8334476422665</v>
      </c>
      <c r="M60" s="227">
        <f t="shared" ref="M60" si="157">+(SUM(D58:D60)+SUM(C61:C69))/12</f>
        <v>3538.8894203055556</v>
      </c>
      <c r="N60" s="227">
        <f t="shared" ref="N60" si="158">+(SUM(E58:E60)+SUM(D61:D69))/12</f>
        <v>2358.2080652225509</v>
      </c>
      <c r="O60" s="228">
        <f t="shared" ref="O60" si="159">+(SUM(F58:F60)+SUM(E61:E69))/12</f>
        <v>1408.299958731732</v>
      </c>
      <c r="P60" s="229">
        <f t="shared" ref="P60" si="160">+(SUM(G58:G60)+SUM(F61:F69))/12</f>
        <v>1949.3804300296185</v>
      </c>
      <c r="Q60" s="116">
        <f t="shared" si="155"/>
        <v>0.3842082561623914</v>
      </c>
      <c r="R60" s="7">
        <f t="shared" si="156"/>
        <v>8.9493395398911879E-3</v>
      </c>
    </row>
    <row r="61" spans="1:18" x14ac:dyDescent="0.25">
      <c r="A61" s="78" t="s">
        <v>1</v>
      </c>
      <c r="B61" s="227">
        <f>+'[1]10.PRECIO DEL VINO DE TRASLADO'!Y440</f>
        <v>2126.5296012465947</v>
      </c>
      <c r="C61" s="227">
        <f>+'[1]10.PRECIO DEL VINO DE TRASLADO'!Y452</f>
        <v>3410.897672678705</v>
      </c>
      <c r="D61" s="227">
        <f>+'[1]10.PRECIO DEL VINO DE TRASLADO'!Y464</f>
        <v>3132.9482977613029</v>
      </c>
      <c r="E61" s="227">
        <f>+'[1]10.PRECIO DEL VINO DE TRASLADO'!Y476</f>
        <v>1518.242426759291</v>
      </c>
      <c r="F61" s="227">
        <f>+'[1]10.PRECIO DEL VINO DE TRASLADO'!Y488</f>
        <v>1145.4500065074772</v>
      </c>
      <c r="G61" s="229">
        <f>+'[1]10.PRECIO DEL VINO DE TRASLADO'!Y500</f>
        <v>3332.1072758399991</v>
      </c>
      <c r="H61" s="7">
        <f t="shared" si="150"/>
        <v>1.9089940695008831</v>
      </c>
      <c r="I61" s="2"/>
      <c r="J61" s="78" t="s">
        <v>1</v>
      </c>
      <c r="K61" s="227">
        <f>+AVERAGE('[1]10.PRECIO DEL VINO DE TRASLADO'!Y429:Y440)</f>
        <v>1893.0784288113553</v>
      </c>
      <c r="L61" s="227">
        <f>+(SUM(C58:C61)+SUM(B62:B69))/12</f>
        <v>3206.8641202616091</v>
      </c>
      <c r="M61" s="227">
        <f t="shared" ref="M61" si="161">+(SUM(D58:D61)+SUM(C62:C69))/12</f>
        <v>3515.7269723957725</v>
      </c>
      <c r="N61" s="227">
        <f t="shared" ref="N61" si="162">+(SUM(E58:E61)+SUM(D62:D69))/12</f>
        <v>2223.64924263905</v>
      </c>
      <c r="O61" s="228">
        <f t="shared" ref="O61" si="163">+(SUM(F58:F61)+SUM(E62:E69))/12</f>
        <v>1377.2339237107474</v>
      </c>
      <c r="P61" s="229">
        <f t="shared" ref="P61" si="164">+(SUM(G58:G61)+SUM(F62:F69))/12</f>
        <v>2131.6018691406621</v>
      </c>
      <c r="Q61" s="116">
        <f t="shared" si="155"/>
        <v>0.5477413331479557</v>
      </c>
      <c r="R61" s="7">
        <f t="shared" si="156"/>
        <v>2.4017779435155706E-2</v>
      </c>
    </row>
    <row r="62" spans="1:18" x14ac:dyDescent="0.25">
      <c r="A62" s="78" t="s">
        <v>2</v>
      </c>
      <c r="B62" s="227">
        <f>+'[1]10.PRECIO DEL VINO DE TRASLADO'!Y441</f>
        <v>2758.5633605286685</v>
      </c>
      <c r="C62" s="227">
        <f>+'[1]10.PRECIO DEL VINO DE TRASLADO'!Y453</f>
        <v>3480.6019376243148</v>
      </c>
      <c r="D62" s="227">
        <f>+'[1]10.PRECIO DEL VINO DE TRASLADO'!Y465</f>
        <v>3041.7802166778292</v>
      </c>
      <c r="E62" s="227">
        <f>+'[1]10.PRECIO DEL VINO DE TRASLADO'!Y477</f>
        <v>1432.6516098201946</v>
      </c>
      <c r="F62" s="227">
        <f>+'[1]10.PRECIO DEL VINO DE TRASLADO'!Y489</f>
        <v>1421.7955767607436</v>
      </c>
      <c r="G62" s="229">
        <f>+'[1]10.PRECIO DEL VINO DE TRASLADO'!Y501</f>
        <v>3737.5944</v>
      </c>
      <c r="H62" s="7">
        <f t="shared" si="150"/>
        <v>1.6287846587027</v>
      </c>
      <c r="I62" s="2"/>
      <c r="J62" s="78" t="s">
        <v>2</v>
      </c>
      <c r="K62" s="227">
        <f>+AVERAGE('[1]10.PRECIO DEL VINO DE TRASLADO'!Y430:Y441)</f>
        <v>1968.7399448041904</v>
      </c>
      <c r="L62" s="227">
        <f>+(SUM(C58:C62)+SUM(B63:B69))/12</f>
        <v>3267.0340016862465</v>
      </c>
      <c r="M62" s="227">
        <f t="shared" ref="M62" si="165">+(SUM(D58:D62)+SUM(C63:C69))/12</f>
        <v>3479.158495650232</v>
      </c>
      <c r="N62" s="227">
        <f t="shared" ref="N62" si="166">+(SUM(E58:E62)+SUM(D63:D69))/12</f>
        <v>2089.5551920675803</v>
      </c>
      <c r="O62" s="228">
        <f t="shared" ref="O62" si="167">+(SUM(F58:F62)+SUM(E63:E69))/12</f>
        <v>1376.3292542891265</v>
      </c>
      <c r="P62" s="229">
        <f t="shared" ref="P62" si="168">+(SUM(G58:G62)+SUM(F63:F69))/12</f>
        <v>2324.5851044106003</v>
      </c>
      <c r="Q62" s="116">
        <f t="shared" si="155"/>
        <v>0.68897456561820114</v>
      </c>
      <c r="R62" s="7">
        <f t="shared" si="156"/>
        <v>3.3787840169110961E-2</v>
      </c>
    </row>
    <row r="63" spans="1:18" x14ac:dyDescent="0.25">
      <c r="A63" s="78" t="s">
        <v>3</v>
      </c>
      <c r="B63" s="227">
        <f>+'[1]10.PRECIO DEL VINO DE TRASLADO'!Y442</f>
        <v>2952.6759649692435</v>
      </c>
      <c r="C63" s="227">
        <f>+'[1]10.PRECIO DEL VINO DE TRASLADO'!Y454</f>
        <v>4422.8599451185801</v>
      </c>
      <c r="D63" s="227">
        <f>+'[1]10.PRECIO DEL VINO DE TRASLADO'!Y466</f>
        <v>3169.3122466098762</v>
      </c>
      <c r="E63" s="227">
        <f>+'[1]10.PRECIO DEL VINO DE TRASLADO'!Y478</f>
        <v>1482.6687516400887</v>
      </c>
      <c r="F63" s="227">
        <f>+'[1]10.PRECIO DEL VINO DE TRASLADO'!Y490</f>
        <v>1534.563731214912</v>
      </c>
      <c r="G63" s="229">
        <f>+'[1]10.PRECIO DEL VINO DE TRASLADO'!Y502</f>
        <v>3677.8900000000003</v>
      </c>
      <c r="H63" s="7">
        <f t="shared" si="150"/>
        <v>1.3967007203332114</v>
      </c>
      <c r="I63" s="2"/>
      <c r="J63" s="78" t="s">
        <v>3</v>
      </c>
      <c r="K63" s="227">
        <f>+AVERAGE('[1]10.PRECIO DEL VINO DE TRASLADO'!Y431:Y442)</f>
        <v>2060.7095984010775</v>
      </c>
      <c r="L63" s="227">
        <f>+(SUM(C58:C63)+SUM(B64:B69))/12</f>
        <v>3389.5493333653576</v>
      </c>
      <c r="M63" s="227">
        <f t="shared" ref="M63" si="169">+(SUM(D58:D63)+SUM(C64:C69))/12</f>
        <v>3374.6961874411732</v>
      </c>
      <c r="N63" s="227">
        <f t="shared" ref="N63" si="170">+(SUM(E58:E63)+SUM(D64:D69))/12</f>
        <v>1949.0015674867645</v>
      </c>
      <c r="O63" s="228">
        <f t="shared" ref="O63" si="171">+(SUM(F58:F63)+SUM(E64:E69))/12</f>
        <v>1380.6538359203616</v>
      </c>
      <c r="P63" s="229">
        <f t="shared" ref="P63" si="172">+(SUM(G58:G63)+SUM(F64:F69))/12</f>
        <v>2503.1956268093577</v>
      </c>
      <c r="Q63" s="116">
        <f t="shared" si="155"/>
        <v>0.81305086161636986</v>
      </c>
      <c r="R63" s="7">
        <f t="shared" si="156"/>
        <v>3.9670208362278414E-2</v>
      </c>
    </row>
    <row r="64" spans="1:18" x14ac:dyDescent="0.25">
      <c r="A64" s="78" t="s">
        <v>4</v>
      </c>
      <c r="B64" s="227">
        <f>+'[1]10.PRECIO DEL VINO DE TRASLADO'!Y443</f>
        <v>2799.6323963089708</v>
      </c>
      <c r="C64" s="227">
        <f>+'[1]10.PRECIO DEL VINO DE TRASLADO'!Y455</f>
        <v>3569.1276916959869</v>
      </c>
      <c r="D64" s="227">
        <f>+'[1]10.PRECIO DEL VINO DE TRASLADO'!Y467</f>
        <v>2829.3896851849759</v>
      </c>
      <c r="E64" s="227">
        <f>+'[1]10.PRECIO DEL VINO DE TRASLADO'!Y479</f>
        <v>1398.3880066734698</v>
      </c>
      <c r="F64" s="227">
        <f>+'[1]10.PRECIO DEL VINO DE TRASLADO'!Y491</f>
        <v>1602.3269086059936</v>
      </c>
      <c r="G64" s="229">
        <f>+'[1]10.PRECIO DEL VINO DE TRASLADO'!Y503</f>
        <v>3534.3677042801555</v>
      </c>
      <c r="H64" s="7">
        <f t="shared" si="150"/>
        <v>1.2057719216330303</v>
      </c>
      <c r="I64" s="2"/>
      <c r="J64" s="78" t="s">
        <v>4</v>
      </c>
      <c r="K64" s="227">
        <f>+AVERAGE('[1]10.PRECIO DEL VINO DE TRASLADO'!Y432:Y443)</f>
        <v>2121.9903700290133</v>
      </c>
      <c r="L64" s="227">
        <f>+(SUM(C58:C64)+SUM(B65:B69))/12</f>
        <v>3453.6739413142764</v>
      </c>
      <c r="M64" s="227">
        <f t="shared" ref="M64" si="173">+(SUM(D58:D64)+SUM(C65:C69))/12</f>
        <v>3313.0513535652558</v>
      </c>
      <c r="N64" s="227">
        <f t="shared" ref="N64" si="174">+(SUM(E58:E64)+SUM(D65:D69))/12</f>
        <v>1829.7514276108059</v>
      </c>
      <c r="O64" s="228">
        <f t="shared" ref="O64" si="175">+(SUM(F58:F64)+SUM(E65:E69))/12</f>
        <v>1397.6487444147388</v>
      </c>
      <c r="P64" s="229">
        <f t="shared" ref="P64" si="176">+(SUM(G58:G64)+SUM(F65:F69))/12</f>
        <v>2664.1990264488709</v>
      </c>
      <c r="Q64" s="116">
        <f t="shared" si="155"/>
        <v>0.90620070822193322</v>
      </c>
      <c r="R64" s="7">
        <f t="shared" si="156"/>
        <v>4.6561251966571238E-2</v>
      </c>
    </row>
    <row r="65" spans="1:18" x14ac:dyDescent="0.25">
      <c r="A65" s="78" t="s">
        <v>5</v>
      </c>
      <c r="B65" s="227">
        <f>+'[1]10.PRECIO DEL VINO DE TRASLADO'!Y444</f>
        <v>2967.050322190205</v>
      </c>
      <c r="C65" s="227">
        <f>+'[1]10.PRECIO DEL VINO DE TRASLADO'!Y456</f>
        <v>3540.0611367660563</v>
      </c>
      <c r="D65" s="227">
        <f>+'[1]10.PRECIO DEL VINO DE TRASLADO'!Y468</f>
        <v>2045.1358067195022</v>
      </c>
      <c r="E65" s="227">
        <f>+'[1]10.PRECIO DEL VINO DE TRASLADO'!Y480</f>
        <v>1306.8830898021579</v>
      </c>
      <c r="F65" s="227">
        <f>+'[1]10.PRECIO DEL VINO DE TRASLADO'!Y492</f>
        <v>1849.5718986407321</v>
      </c>
      <c r="G65" s="229">
        <f>+'[1]10.PRECIO DEL VINO DE TRASLADO'!Y504</f>
        <v>3353.6536851317919</v>
      </c>
      <c r="H65" s="7">
        <f t="shared" si="150"/>
        <v>0.81320536260116394</v>
      </c>
      <c r="I65" s="2"/>
      <c r="J65" s="78" t="s">
        <v>5</v>
      </c>
      <c r="K65" s="227">
        <f>+AVERAGE('[1]10.PRECIO DEL VINO DE TRASLADO'!Y433:Y444)</f>
        <v>2213.99778297695</v>
      </c>
      <c r="L65" s="227">
        <f>+(SUM(C58:C65)+SUM(B66:B69))/12</f>
        <v>3501.4248425289302</v>
      </c>
      <c r="M65" s="227">
        <f t="shared" ref="M65" si="177">+(SUM(D58:D65)+SUM(C66:C69))/12</f>
        <v>3188.474242728043</v>
      </c>
      <c r="N65" s="227">
        <f t="shared" ref="N65" si="178">+(SUM(E58:E65)+SUM(D66:D69))/12</f>
        <v>1768.2303678676938</v>
      </c>
      <c r="O65" s="228">
        <f t="shared" ref="O65:P65" si="179">+(SUM(F58:F65)+SUM(E66:E69))/12</f>
        <v>1442.8728118179531</v>
      </c>
      <c r="P65" s="229">
        <f t="shared" si="179"/>
        <v>2789.5391753231256</v>
      </c>
      <c r="Q65" s="116">
        <f t="shared" ref="Q65" si="180">+P65/O65-1</f>
        <v>0.93332298763633581</v>
      </c>
      <c r="R65" s="7">
        <f t="shared" ref="R65" si="181">+POWER(P65/K65,0.2)-1</f>
        <v>4.7299886923186429E-2</v>
      </c>
    </row>
    <row r="66" spans="1:18" x14ac:dyDescent="0.25">
      <c r="A66" s="78" t="s">
        <v>6</v>
      </c>
      <c r="B66" s="227">
        <f>+'[1]10.PRECIO DEL VINO DE TRASLADO'!Y445</f>
        <v>2970.2666072530142</v>
      </c>
      <c r="C66" s="227">
        <f>+'[1]10.PRECIO DEL VINO DE TRASLADO'!Y457</f>
        <v>4069.0398977780933</v>
      </c>
      <c r="D66" s="227">
        <f>+'[1]10.PRECIO DEL VINO DE TRASLADO'!Y469</f>
        <v>2044.0681547519725</v>
      </c>
      <c r="E66" s="227">
        <f>+'[1]10.PRECIO DEL VINO DE TRASLADO'!Y481</f>
        <v>1326.8614933590259</v>
      </c>
      <c r="F66" s="227">
        <f>+'[1]10.PRECIO DEL VINO DE TRASLADO'!Y493</f>
        <v>1810.3310401623951</v>
      </c>
      <c r="G66" s="229"/>
      <c r="H66" s="8"/>
      <c r="I66" s="2"/>
      <c r="J66" s="78" t="s">
        <v>6</v>
      </c>
      <c r="K66" s="227">
        <f>+AVERAGE('[1]10.PRECIO DEL VINO DE TRASLADO'!Y434:Y445)</f>
        <v>2298.8595284765383</v>
      </c>
      <c r="L66" s="227">
        <f>+(SUM(C58:C66)+SUM(B67:B69))/12</f>
        <v>3592.9892834060206</v>
      </c>
      <c r="M66" s="227">
        <f t="shared" ref="M66" si="182">+(SUM(D58:D66)+SUM(C67:C69))/12</f>
        <v>3019.7265974758661</v>
      </c>
      <c r="N66" s="227">
        <f t="shared" ref="N66" si="183">+(SUM(E58:E66)+SUM(D67:D69))/12</f>
        <v>1708.463146084948</v>
      </c>
      <c r="O66" s="228">
        <f t="shared" ref="O66" si="184">+(SUM(F58:F66)+SUM(E67:E69))/12</f>
        <v>1483.1619407182341</v>
      </c>
      <c r="P66" s="229"/>
      <c r="Q66" s="117"/>
      <c r="R66" s="8"/>
    </row>
    <row r="67" spans="1:18" x14ac:dyDescent="0.25">
      <c r="A67" s="78" t="s">
        <v>7</v>
      </c>
      <c r="B67" s="227">
        <f>+'[1]10.PRECIO DEL VINO DE TRASLADO'!Y446</f>
        <v>3522.5987186900747</v>
      </c>
      <c r="C67" s="227">
        <f>+'[1]10.PRECIO DEL VINO DE TRASLADO'!Y458</f>
        <v>3443.1559305583069</v>
      </c>
      <c r="D67" s="227">
        <f>+'[1]10.PRECIO DEL VINO DE TRASLADO'!Y470</f>
        <v>2170.3923988641022</v>
      </c>
      <c r="E67" s="227">
        <f>+'[1]10.PRECIO DEL VINO DE TRASLADO'!Y482</f>
        <v>1328.650132834847</v>
      </c>
      <c r="F67" s="227">
        <f>+'[1]10.PRECIO DEL VINO DE TRASLADO'!Y494</f>
        <v>1807.9590538839202</v>
      </c>
      <c r="G67" s="229"/>
      <c r="H67" s="8"/>
      <c r="I67" s="2"/>
      <c r="J67" s="78" t="s">
        <v>7</v>
      </c>
      <c r="K67" s="227">
        <f>+AVERAGE('[1]10.PRECIO DEL VINO DE TRASLADO'!Y435:Y446)</f>
        <v>2445.1211021889781</v>
      </c>
      <c r="L67" s="227">
        <f>+(SUM(C58:C67)+SUM(B68:B69))/12</f>
        <v>3586.3690510617066</v>
      </c>
      <c r="M67" s="227">
        <f t="shared" ref="M67" si="185">+(SUM(D58:D67)+SUM(C68:C69))/12</f>
        <v>2913.6629698346824</v>
      </c>
      <c r="N67" s="227">
        <f t="shared" ref="N67" si="186">+(SUM(E58:E67)+SUM(D68:D69))/12</f>
        <v>1638.317957249177</v>
      </c>
      <c r="O67" s="228">
        <f t="shared" ref="O67" si="187">+(SUM(F58:F67)+SUM(E68:E69))/12</f>
        <v>1523.1043508056566</v>
      </c>
      <c r="P67" s="229"/>
      <c r="Q67" s="117"/>
      <c r="R67" s="8"/>
    </row>
    <row r="68" spans="1:18" x14ac:dyDescent="0.25">
      <c r="A68" s="78" t="s">
        <v>8</v>
      </c>
      <c r="B68" s="227">
        <f>+'[1]10.PRECIO DEL VINO DE TRASLADO'!Y447</f>
        <v>3285.9216800490631</v>
      </c>
      <c r="C68" s="227">
        <f>+'[1]10.PRECIO DEL VINO DE TRASLADO'!Y459</f>
        <v>3350.5036822902935</v>
      </c>
      <c r="D68" s="227">
        <f>+'[1]10.PRECIO DEL VINO DE TRASLADO'!Y471</f>
        <v>2069.0511215080724</v>
      </c>
      <c r="E68" s="227">
        <f>+'[1]10.PRECIO DEL VINO DE TRASLADO'!Y483</f>
        <v>1497.0257635162482</v>
      </c>
      <c r="F68" s="227">
        <f>+'[1]10.PRECIO DEL VINO DE TRASLADO'!Y495</f>
        <v>2318.0678040369294</v>
      </c>
      <c r="G68" s="229"/>
      <c r="H68" s="8"/>
      <c r="I68" s="2"/>
      <c r="J68" s="78" t="s">
        <v>8</v>
      </c>
      <c r="K68" s="227">
        <f>+AVERAGE('[1]10.PRECIO DEL VINO DE TRASLADO'!Y436:Y447)</f>
        <v>2585.4066231069587</v>
      </c>
      <c r="L68" s="227">
        <f>+(SUM(C58:C68)+SUM(B69))/12</f>
        <v>3591.7508845818084</v>
      </c>
      <c r="M68" s="227">
        <f t="shared" ref="M68" si="188">+(SUM(D58:D68)+SUM(C69))/12</f>
        <v>2806.8752564361639</v>
      </c>
      <c r="N68" s="227">
        <f t="shared" ref="N68" si="189">+(SUM(E58:E68)+SUM(D69))/12</f>
        <v>1590.6491774165249</v>
      </c>
      <c r="O68" s="228">
        <f t="shared" ref="O68" si="190">+(SUM(F58:F68)+SUM(E69))/12</f>
        <v>1591.5245208490469</v>
      </c>
      <c r="P68" s="229"/>
      <c r="Q68" s="117"/>
      <c r="R68" s="8"/>
    </row>
    <row r="69" spans="1:18" x14ac:dyDescent="0.25">
      <c r="A69" s="78" t="s">
        <v>9</v>
      </c>
      <c r="B69" s="227">
        <f>+'[1]10.PRECIO DEL VINO DE TRASLADO'!Y448</f>
        <v>3305.085981239406</v>
      </c>
      <c r="C69" s="227">
        <f>+'[1]10.PRECIO DEL VINO DE TRASLADO'!Y460</f>
        <v>3304.7820024850048</v>
      </c>
      <c r="D69" s="227">
        <f>+'[1]10.PRECIO DEL VINO DE TRASLADO'!Y472</f>
        <v>2172.6946261189246</v>
      </c>
      <c r="E69" s="227">
        <f>+'[1]10.PRECIO DEL VINO DE TRASLADO'!Y484</f>
        <v>1273.6508690444098</v>
      </c>
      <c r="F69" s="227">
        <f>+'[1]10.PRECIO DEL VINO DE TRASLADO'!Y496</f>
        <v>2080.6246882014661</v>
      </c>
      <c r="G69" s="229"/>
      <c r="H69" s="8"/>
      <c r="I69" s="2"/>
      <c r="J69" s="78" t="s">
        <v>9</v>
      </c>
      <c r="K69" s="227">
        <f>+AVERAGE('[1]10.PRECIO DEL VINO DE TRASLADO'!Y437:Y448)</f>
        <v>2720.73212329441</v>
      </c>
      <c r="L69" s="227">
        <f>+(SUM(C58:C69))/12</f>
        <v>3591.7255530189418</v>
      </c>
      <c r="M69" s="227">
        <f t="shared" ref="M69" si="191">+(SUM(D58:D69))/12</f>
        <v>2712.5346417389906</v>
      </c>
      <c r="N69" s="227">
        <f t="shared" ref="N69" si="192">+(SUM(E58:E69))/12</f>
        <v>1515.7288643269819</v>
      </c>
      <c r="O69" s="228">
        <f t="shared" ref="O69" si="193">+(SUM(F58:F69))/12</f>
        <v>1658.7723391121351</v>
      </c>
      <c r="P69" s="229"/>
      <c r="Q69" s="117"/>
      <c r="R69" s="8"/>
    </row>
    <row r="70" spans="1:18" ht="25.5" x14ac:dyDescent="0.25">
      <c r="A70" s="89" t="s">
        <v>14</v>
      </c>
      <c r="B70" s="233">
        <f>AVERAGE(B58:B69)</f>
        <v>2720.73212329441</v>
      </c>
      <c r="C70" s="233">
        <f t="shared" ref="C70:G70" si="194">AVERAGE(C58:C69)</f>
        <v>3591.7255530189418</v>
      </c>
      <c r="D70" s="233">
        <f t="shared" si="194"/>
        <v>2712.5346417389906</v>
      </c>
      <c r="E70" s="233">
        <f t="shared" si="194"/>
        <v>1515.7288643269819</v>
      </c>
      <c r="F70" s="233">
        <f t="shared" si="194"/>
        <v>1658.7723391121351</v>
      </c>
      <c r="G70" s="234">
        <f t="shared" si="194"/>
        <v>3182.1859396990999</v>
      </c>
      <c r="H70" s="235">
        <f t="shared" ref="H70" si="195">+G70/F70-1</f>
        <v>0.91839824228222811</v>
      </c>
      <c r="I70" s="3"/>
      <c r="J70" s="79" t="s">
        <v>14</v>
      </c>
      <c r="K70" s="230">
        <f t="shared" ref="K70" si="196">+AVERAGE(K58:K69)</f>
        <v>2149.2181733769307</v>
      </c>
      <c r="L70" s="230">
        <f>+AVERAGE(L58:L69)</f>
        <v>3346.9379520765783</v>
      </c>
      <c r="M70" s="230">
        <f t="shared" ref="M70:P70" si="197">+AVERAGE(M58:M69)</f>
        <v>3250.8476812080698</v>
      </c>
      <c r="N70" s="230">
        <f t="shared" si="197"/>
        <v>1980.5689013668173</v>
      </c>
      <c r="O70" s="231">
        <f t="shared" si="197"/>
        <v>1460.8906073761509</v>
      </c>
      <c r="P70" s="232">
        <f t="shared" si="197"/>
        <v>2245.3057786063578</v>
      </c>
      <c r="Q70" s="118">
        <f t="shared" ref="Q70" si="198">+P70/O70-1</f>
        <v>0.5369431272058518</v>
      </c>
      <c r="R70" s="113">
        <f t="shared" ref="R70" si="199">+POWER(P70/K70,0.2)-1</f>
        <v>8.7858874182360491E-3</v>
      </c>
    </row>
    <row r="71" spans="1:18" ht="26.25" thickBot="1" x14ac:dyDescent="0.3">
      <c r="A71" s="97" t="s">
        <v>12</v>
      </c>
      <c r="B71" s="98"/>
      <c r="C71" s="99">
        <f>+C70/B70-1</f>
        <v>0.32013200500969785</v>
      </c>
      <c r="D71" s="99">
        <f>+D70/C70-1</f>
        <v>-0.24478231933421746</v>
      </c>
      <c r="E71" s="99">
        <f>+E70/D70-1</f>
        <v>-0.44121308498561451</v>
      </c>
      <c r="F71" s="99">
        <f>+F70/E70-1</f>
        <v>9.437273258543355E-2</v>
      </c>
      <c r="G71" s="100"/>
      <c r="H71" s="101"/>
      <c r="I71" s="2"/>
      <c r="J71" s="81" t="s">
        <v>12</v>
      </c>
      <c r="K71" s="85"/>
      <c r="L71" s="86">
        <f>+L70/K70-1</f>
        <v>0.55728161688570976</v>
      </c>
      <c r="M71" s="86">
        <f>+M70/L70-1</f>
        <v>-2.8709905066776065E-2</v>
      </c>
      <c r="N71" s="86">
        <f>+N70/M70-1</f>
        <v>-0.39075309101200195</v>
      </c>
      <c r="O71" s="108">
        <f>+O70/N70-1</f>
        <v>-0.26238839438104344</v>
      </c>
      <c r="P71" s="111">
        <f>+P70/O70-1</f>
        <v>0.5369431272058518</v>
      </c>
      <c r="Q71" s="87"/>
      <c r="R71" s="88"/>
    </row>
    <row r="72" spans="1:18" ht="15.75" thickBo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</row>
    <row r="73" spans="1:18" ht="15.75" thickBot="1" x14ac:dyDescent="0.3">
      <c r="A73" s="276" t="s">
        <v>295</v>
      </c>
      <c r="B73" s="277"/>
      <c r="C73" s="277"/>
      <c r="D73" s="277"/>
      <c r="E73" s="277"/>
      <c r="F73" s="277"/>
      <c r="G73" s="277"/>
      <c r="H73" s="278"/>
      <c r="I73" s="2"/>
      <c r="J73" s="276" t="s">
        <v>296</v>
      </c>
      <c r="K73" s="277"/>
      <c r="L73" s="277"/>
      <c r="M73" s="277"/>
      <c r="N73" s="277"/>
      <c r="O73" s="277"/>
      <c r="P73" s="277"/>
      <c r="Q73" s="277"/>
      <c r="R73" s="278"/>
    </row>
    <row r="74" spans="1:18" ht="38.25" x14ac:dyDescent="0.25">
      <c r="A74" s="128"/>
      <c r="B74" s="146">
        <v>2016</v>
      </c>
      <c r="C74" s="124">
        <f>+B74+1</f>
        <v>2017</v>
      </c>
      <c r="D74" s="124">
        <f t="shared" ref="D74:G74" si="200">+C74+1</f>
        <v>2018</v>
      </c>
      <c r="E74" s="124">
        <f t="shared" si="200"/>
        <v>2019</v>
      </c>
      <c r="F74" s="147">
        <f t="shared" si="200"/>
        <v>2020</v>
      </c>
      <c r="G74" s="129">
        <f t="shared" si="200"/>
        <v>2021</v>
      </c>
      <c r="H74" s="130" t="s">
        <v>16</v>
      </c>
      <c r="I74" s="2"/>
      <c r="J74" s="128"/>
      <c r="K74" s="146">
        <v>2016</v>
      </c>
      <c r="L74" s="124">
        <f>+K74+1</f>
        <v>2017</v>
      </c>
      <c r="M74" s="124">
        <f t="shared" ref="M74:P74" si="201">+L74+1</f>
        <v>2018</v>
      </c>
      <c r="N74" s="124">
        <f t="shared" si="201"/>
        <v>2019</v>
      </c>
      <c r="O74" s="147">
        <f t="shared" si="201"/>
        <v>2020</v>
      </c>
      <c r="P74" s="129">
        <f t="shared" si="201"/>
        <v>2021</v>
      </c>
      <c r="Q74" s="162" t="s">
        <v>16</v>
      </c>
      <c r="R74" s="156" t="s">
        <v>21</v>
      </c>
    </row>
    <row r="75" spans="1:18" x14ac:dyDescent="0.25">
      <c r="A75" s="131" t="s">
        <v>10</v>
      </c>
      <c r="B75" s="236">
        <f>+'[1]10.PRECIO DEL VINO DE TRASLADO'!Z437</f>
        <v>2299.2238197810457</v>
      </c>
      <c r="C75" s="227">
        <f>+'[1]10.PRECIO DEL VINO DE TRASLADO'!Z449</f>
        <v>5546.8442541767699</v>
      </c>
      <c r="D75" s="227">
        <f>+'[1]10.PRECIO DEL VINO DE TRASLADO'!Z461</f>
        <v>4590.775962947343</v>
      </c>
      <c r="E75" s="227">
        <f>+'[1]10.PRECIO DEL VINO DE TRASLADO'!Z473</f>
        <v>2600.1152781375426</v>
      </c>
      <c r="F75" s="237">
        <f>+'[1]10.PRECIO DEL VINO DE TRASLADO'!Z485</f>
        <v>1565.9305083657275</v>
      </c>
      <c r="G75" s="238">
        <f>+'[1]10.PRECIO DEL VINO DE TRASLADO'!Z497</f>
        <v>2759.6978578444346</v>
      </c>
      <c r="H75" s="133">
        <f>+G75/F75-1</f>
        <v>0.76233737263639756</v>
      </c>
      <c r="I75" s="2"/>
      <c r="J75" s="131" t="s">
        <v>10</v>
      </c>
      <c r="K75" s="236">
        <f>+AVERAGE('[1]10.PRECIO DEL VINO DE TRASLADO'!Z426:Z437)</f>
        <v>2275.0052980756022</v>
      </c>
      <c r="L75" s="227">
        <f>+(SUM(C75)+SUM(B76:B86))/12</f>
        <v>4091.8578534421904</v>
      </c>
      <c r="M75" s="227">
        <f t="shared" ref="M75" si="202">+(SUM(D75)+SUM(C76:C86))/12</f>
        <v>5124.2720379459188</v>
      </c>
      <c r="N75" s="227">
        <f t="shared" ref="N75" si="203">+(SUM(E75)+SUM(D76:D86))/12</f>
        <v>3324.392790238478</v>
      </c>
      <c r="O75" s="237">
        <f t="shared" ref="O75" si="204">+(SUM(F75)+SUM(E76:E86))/12</f>
        <v>1915.4657815111902</v>
      </c>
      <c r="P75" s="238">
        <f t="shared" ref="P75" si="205">+(SUM(G75)+SUM(F76:F86))/12</f>
        <v>2193.8188541628347</v>
      </c>
      <c r="Q75" s="163">
        <f>+P75/O75-1</f>
        <v>0.14531873935750506</v>
      </c>
      <c r="R75" s="157">
        <f>+POWER(P75/K75,0.2)-1</f>
        <v>-7.2413714000896245E-3</v>
      </c>
    </row>
    <row r="76" spans="1:18" x14ac:dyDescent="0.25">
      <c r="A76" s="131" t="s">
        <v>11</v>
      </c>
      <c r="B76" s="236">
        <f>+'[1]10.PRECIO DEL VINO DE TRASLADO'!Z438</f>
        <v>2186.6236232681513</v>
      </c>
      <c r="C76" s="227">
        <f>+'[1]10.PRECIO DEL VINO DE TRASLADO'!Z450</f>
        <v>5437.0585014292246</v>
      </c>
      <c r="D76" s="227">
        <f>+'[1]10.PRECIO DEL VINO DE TRASLADO'!Z462</f>
        <v>4282.9104757089981</v>
      </c>
      <c r="E76" s="227">
        <f>+'[1]10.PRECIO DEL VINO DE TRASLADO'!Z474</f>
        <v>2423.554205501966</v>
      </c>
      <c r="F76" s="237">
        <f>+'[1]10.PRECIO DEL VINO DE TRASLADO'!Z486</f>
        <v>1687.4312067221049</v>
      </c>
      <c r="G76" s="238">
        <f>+'[1]10.PRECIO DEL VINO DE TRASLADO'!Z498</f>
        <v>2649.0508773124025</v>
      </c>
      <c r="H76" s="133">
        <f t="shared" ref="H76:H82" si="206">+G76/F76-1</f>
        <v>0.56987192530253017</v>
      </c>
      <c r="I76" s="2"/>
      <c r="J76" s="131" t="s">
        <v>11</v>
      </c>
      <c r="K76" s="236">
        <f>+AVERAGE('[1]10.PRECIO DEL VINO DE TRASLADO'!Z427:Z438)</f>
        <v>2265.7820677080645</v>
      </c>
      <c r="L76" s="227">
        <f>+(SUM(C75:C76)+SUM(B77:B86))/12</f>
        <v>4362.7274266222803</v>
      </c>
      <c r="M76" s="227">
        <f t="shared" ref="M76" si="207">+(SUM(D75:D76)+SUM(C77:C86))/12</f>
        <v>5028.0930358025662</v>
      </c>
      <c r="N76" s="227">
        <f t="shared" ref="N76" si="208">+(SUM(E75:E76)+SUM(D77:D86))/12</f>
        <v>3169.4464343878922</v>
      </c>
      <c r="O76" s="237">
        <f t="shared" ref="O76" si="209">+(SUM(F75:F76)+SUM(E77:E86))/12</f>
        <v>1854.1221982795348</v>
      </c>
      <c r="P76" s="238">
        <f t="shared" ref="P76" si="210">+(SUM(G75:G76)+SUM(F77:F86))/12</f>
        <v>2273.9538267120265</v>
      </c>
      <c r="Q76" s="163">
        <f t="shared" ref="Q76:Q81" si="211">+P76/O76-1</f>
        <v>0.22643147728993229</v>
      </c>
      <c r="R76" s="157">
        <f t="shared" ref="R76:R81" si="212">+POWER(P76/K76,0.2)-1</f>
        <v>7.202807079789153E-4</v>
      </c>
    </row>
    <row r="77" spans="1:18" x14ac:dyDescent="0.25">
      <c r="A77" s="131" t="s">
        <v>0</v>
      </c>
      <c r="B77" s="236">
        <f>+'[1]10.PRECIO DEL VINO DE TRASLADO'!Z439</f>
        <v>2667.2687589249431</v>
      </c>
      <c r="C77" s="227">
        <f>+'[1]10.PRECIO DEL VINO DE TRASLADO'!Z451</f>
        <v>5429.9155046773167</v>
      </c>
      <c r="D77" s="227">
        <f>+'[1]10.PRECIO DEL VINO DE TRASLADO'!Z463</f>
        <v>3747.9395198075622</v>
      </c>
      <c r="E77" s="227">
        <f>+'[1]10.PRECIO DEL VINO DE TRASLADO'!Z475</f>
        <v>2003.6658507931052</v>
      </c>
      <c r="F77" s="237">
        <f>+'[1]10.PRECIO DEL VINO DE TRASLADO'!Z487</f>
        <v>1673.9638423660926</v>
      </c>
      <c r="G77" s="238">
        <f>+'[1]10.PRECIO DEL VINO DE TRASLADO'!Z499</f>
        <v>3425.8534793949593</v>
      </c>
      <c r="H77" s="133">
        <f t="shared" si="206"/>
        <v>1.0465516594149538</v>
      </c>
      <c r="I77" s="2"/>
      <c r="J77" s="131" t="s">
        <v>0</v>
      </c>
      <c r="K77" s="236">
        <f>+AVERAGE('[1]10.PRECIO DEL VINO DE TRASLADO'!Z428:Z439)</f>
        <v>2296.1613523036704</v>
      </c>
      <c r="L77" s="227">
        <f>+(SUM(C75:C77)+SUM(B78:B86))/12</f>
        <v>4592.947988768311</v>
      </c>
      <c r="M77" s="227">
        <f t="shared" ref="M77" si="213">+(SUM(D75:D77)+SUM(C78:C86))/12</f>
        <v>4887.9283703967531</v>
      </c>
      <c r="N77" s="227">
        <f t="shared" ref="N77" si="214">+(SUM(E75:E77)+SUM(D78:D86))/12</f>
        <v>3024.0902953033542</v>
      </c>
      <c r="O77" s="237">
        <f t="shared" ref="O77" si="215">+(SUM(F75:F77)+SUM(E78:E86))/12</f>
        <v>1826.6470309106173</v>
      </c>
      <c r="P77" s="238">
        <f t="shared" ref="P77" si="216">+(SUM(G75:G77)+SUM(F78:F86))/12</f>
        <v>2419.9446297977652</v>
      </c>
      <c r="Q77" s="163">
        <f t="shared" si="211"/>
        <v>0.32480144704879188</v>
      </c>
      <c r="R77" s="157">
        <f t="shared" si="212"/>
        <v>1.0556512573734578E-2</v>
      </c>
    </row>
    <row r="78" spans="1:18" x14ac:dyDescent="0.25">
      <c r="A78" s="131" t="s">
        <v>1</v>
      </c>
      <c r="B78" s="236">
        <f>+'[1]10.PRECIO DEL VINO DE TRASLADO'!Z440</f>
        <v>3058.8862868820711</v>
      </c>
      <c r="C78" s="227">
        <f>+'[1]10.PRECIO DEL VINO DE TRASLADO'!Z452</f>
        <v>4779.3892768870355</v>
      </c>
      <c r="D78" s="227">
        <f>+'[1]10.PRECIO DEL VINO DE TRASLADO'!Z464</f>
        <v>3932.6697188207845</v>
      </c>
      <c r="E78" s="227">
        <f>+'[1]10.PRECIO DEL VINO DE TRASLADO'!Z476</f>
        <v>1908.3015420024385</v>
      </c>
      <c r="F78" s="237">
        <f>+'[1]10.PRECIO DEL VINO DE TRASLADO'!Z488</f>
        <v>1978.7368344990086</v>
      </c>
      <c r="G78" s="238">
        <f>+'[1]10.PRECIO DEL VINO DE TRASLADO'!Z500</f>
        <v>3992.1345271199993</v>
      </c>
      <c r="H78" s="133">
        <f t="shared" si="206"/>
        <v>1.0175166588692721</v>
      </c>
      <c r="I78" s="2"/>
      <c r="J78" s="131" t="s">
        <v>1</v>
      </c>
      <c r="K78" s="236">
        <f>+AVERAGE('[1]10.PRECIO DEL VINO DE TRASLADO'!Z429:Z440)</f>
        <v>2349.3062583556512</v>
      </c>
      <c r="L78" s="227">
        <f>+(SUM(C75:C78)+SUM(B79:B86))/12</f>
        <v>4736.3232379353913</v>
      </c>
      <c r="M78" s="227">
        <f t="shared" ref="M78" si="217">+(SUM(D75:D78)+SUM(C79:C86))/12</f>
        <v>4817.3684072245651</v>
      </c>
      <c r="N78" s="227">
        <f t="shared" ref="N78" si="218">+(SUM(E75:E78)+SUM(D79:D86))/12</f>
        <v>2855.3929472351579</v>
      </c>
      <c r="O78" s="237">
        <f t="shared" ref="O78" si="219">+(SUM(F75:F78)+SUM(E79:E86))/12</f>
        <v>1832.5166386186647</v>
      </c>
      <c r="P78" s="238">
        <f t="shared" ref="P78" si="220">+(SUM(G75:G78)+SUM(F79:F86))/12</f>
        <v>2587.7277708495144</v>
      </c>
      <c r="Q78" s="163">
        <f t="shared" si="211"/>
        <v>0.41211693051808873</v>
      </c>
      <c r="R78" s="157">
        <f t="shared" si="212"/>
        <v>1.95200948639771E-2</v>
      </c>
    </row>
    <row r="79" spans="1:18" x14ac:dyDescent="0.25">
      <c r="A79" s="131" t="s">
        <v>2</v>
      </c>
      <c r="B79" s="236">
        <f>+'[1]10.PRECIO DEL VINO DE TRASLADO'!Z441</f>
        <v>3446.0204445251075</v>
      </c>
      <c r="C79" s="227">
        <f>+'[1]10.PRECIO DEL VINO DE TRASLADO'!Z453</f>
        <v>4907.4895096377668</v>
      </c>
      <c r="D79" s="227">
        <f>+'[1]10.PRECIO DEL VINO DE TRASLADO'!Z465</f>
        <v>3559.2608056562453</v>
      </c>
      <c r="E79" s="227">
        <f>+'[1]10.PRECIO DEL VINO DE TRASLADO'!Z477</f>
        <v>1702.0968456805642</v>
      </c>
      <c r="F79" s="237">
        <f>+'[1]10.PRECIO DEL VINO DE TRASLADO'!Z489</f>
        <v>1950.4943630194377</v>
      </c>
      <c r="G79" s="238">
        <f>+'[1]10.PRECIO DEL VINO DE TRASLADO'!Z501</f>
        <v>4157.5771199999999</v>
      </c>
      <c r="H79" s="133">
        <f t="shared" si="206"/>
        <v>1.13155044117324</v>
      </c>
      <c r="I79" s="2"/>
      <c r="J79" s="131" t="s">
        <v>2</v>
      </c>
      <c r="K79" s="236">
        <f>+AVERAGE('[1]10.PRECIO DEL VINO DE TRASLADO'!Z430:Z441)</f>
        <v>2452.6119685950384</v>
      </c>
      <c r="L79" s="227">
        <f>+(SUM(C75:C79)+SUM(B80:B86))/12</f>
        <v>4858.1123266947789</v>
      </c>
      <c r="M79" s="227">
        <f t="shared" ref="M79" si="221">+(SUM(D75:D79)+SUM(C80:C86))/12</f>
        <v>4705.0160152261051</v>
      </c>
      <c r="N79" s="227">
        <f t="shared" ref="N79" si="222">+(SUM(E75:E79)+SUM(D80:D86))/12</f>
        <v>2700.6292839038515</v>
      </c>
      <c r="O79" s="237">
        <f t="shared" ref="O79" si="223">+(SUM(F75:F79)+SUM(E80:E86))/12</f>
        <v>1853.2164317302377</v>
      </c>
      <c r="P79" s="238">
        <f t="shared" ref="P79" si="224">+(SUM(G75:G79)+SUM(F80:F86))/12</f>
        <v>2771.6513339312278</v>
      </c>
      <c r="Q79" s="163">
        <f t="shared" si="211"/>
        <v>0.49558966048207442</v>
      </c>
      <c r="R79" s="157">
        <f t="shared" si="212"/>
        <v>2.4759494086068257E-2</v>
      </c>
    </row>
    <row r="80" spans="1:18" x14ac:dyDescent="0.25">
      <c r="A80" s="131" t="s">
        <v>3</v>
      </c>
      <c r="B80" s="236">
        <f>+'[1]10.PRECIO DEL VINO DE TRASLADO'!Z442</f>
        <v>3743.1281102144044</v>
      </c>
      <c r="C80" s="227">
        <f>+'[1]10.PRECIO DEL VINO DE TRASLADO'!Z454</f>
        <v>5110.6763722535316</v>
      </c>
      <c r="D80" s="227">
        <f>+'[1]10.PRECIO DEL VINO DE TRASLADO'!Z466</f>
        <v>3747.837753610841</v>
      </c>
      <c r="E80" s="227">
        <f>+'[1]10.PRECIO DEL VINO DE TRASLADO'!Z478</f>
        <v>2134.2052105908188</v>
      </c>
      <c r="F80" s="237">
        <f>+'[1]10.PRECIO DEL VINO DE TRASLADO'!Z490</f>
        <v>2105.9644736226592</v>
      </c>
      <c r="G80" s="238">
        <f>+'[1]10.PRECIO DEL VINO DE TRASLADO'!Z502</f>
        <v>3774.9799999999996</v>
      </c>
      <c r="H80" s="133">
        <f t="shared" si="206"/>
        <v>0.79251836737127701</v>
      </c>
      <c r="I80" s="2"/>
      <c r="J80" s="131" t="s">
        <v>3</v>
      </c>
      <c r="K80" s="236">
        <f>+AVERAGE('[1]10.PRECIO DEL VINO DE TRASLADO'!Z431:Z442)</f>
        <v>2561.2890871757613</v>
      </c>
      <c r="L80" s="227">
        <f>+(SUM(C75:C80)+SUM(B81:B86))/12</f>
        <v>4972.0746818647067</v>
      </c>
      <c r="M80" s="227">
        <f t="shared" ref="M80" si="225">+(SUM(D75:D80)+SUM(C81:C86))/12</f>
        <v>4591.4461303392154</v>
      </c>
      <c r="N80" s="227">
        <f t="shared" ref="N80" si="226">+(SUM(E75:E80)+SUM(D81:D86))/12</f>
        <v>2566.1599053188497</v>
      </c>
      <c r="O80" s="237">
        <f t="shared" ref="O80" si="227">+(SUM(F75:F80)+SUM(E81:E86))/12</f>
        <v>1850.8630369828909</v>
      </c>
      <c r="P80" s="238">
        <f t="shared" ref="P80" si="228">+(SUM(G75:G80)+SUM(F81:F86))/12</f>
        <v>2910.7359611293396</v>
      </c>
      <c r="Q80" s="163">
        <f t="shared" si="211"/>
        <v>0.57263714438544167</v>
      </c>
      <c r="R80" s="157">
        <f t="shared" si="212"/>
        <v>2.5909006379458033E-2</v>
      </c>
    </row>
    <row r="81" spans="1:18" x14ac:dyDescent="0.25">
      <c r="A81" s="131" t="s">
        <v>4</v>
      </c>
      <c r="B81" s="236">
        <f>+'[1]10.PRECIO DEL VINO DE TRASLADO'!Z443</f>
        <v>3877.1173454865016</v>
      </c>
      <c r="C81" s="227">
        <f>+'[1]10.PRECIO DEL VINO DE TRASLADO'!Z455</f>
        <v>4826.7263747274274</v>
      </c>
      <c r="D81" s="227">
        <f>+'[1]10.PRECIO DEL VINO DE TRASLADO'!Z467</f>
        <v>3517.5645057931283</v>
      </c>
      <c r="E81" s="227">
        <f>+'[1]10.PRECIO DEL VINO DE TRASLADO'!Z479</f>
        <v>2040.9867079395731</v>
      </c>
      <c r="F81" s="237">
        <f>+'[1]10.PRECIO DEL VINO DE TRASLADO'!Z491</f>
        <v>2024.3731129249597</v>
      </c>
      <c r="G81" s="238">
        <f>+'[1]10.PRECIO DEL VINO DE TRASLADO'!Z503</f>
        <v>3867.2665369649808</v>
      </c>
      <c r="H81" s="133">
        <f t="shared" si="206"/>
        <v>0.91035264807349492</v>
      </c>
      <c r="I81" s="2"/>
      <c r="J81" s="131" t="s">
        <v>4</v>
      </c>
      <c r="K81" s="236">
        <f>+AVERAGE('[1]10.PRECIO DEL VINO DE TRASLADO'!Z432:Z443)</f>
        <v>2682.2458978216505</v>
      </c>
      <c r="L81" s="227">
        <f>+(SUM(C75:C81)+SUM(B82:B86))/12</f>
        <v>5051.2087676347837</v>
      </c>
      <c r="M81" s="227">
        <f t="shared" ref="M81" si="229">+(SUM(D75:D81)+SUM(C82:C86))/12</f>
        <v>4482.3493079280224</v>
      </c>
      <c r="N81" s="227">
        <f t="shared" ref="N81" si="230">+(SUM(E75:E81)+SUM(D82:D86))/12</f>
        <v>2443.11175549772</v>
      </c>
      <c r="O81" s="237">
        <f t="shared" ref="O81" si="231">+(SUM(F75:F81)+SUM(E82:E86))/12</f>
        <v>1849.478570731673</v>
      </c>
      <c r="P81" s="238">
        <f t="shared" ref="P81" si="232">+(SUM(G75:G81)+SUM(F82:F86))/12</f>
        <v>3064.3104131326745</v>
      </c>
      <c r="Q81" s="163">
        <f t="shared" si="211"/>
        <v>0.65685099661381918</v>
      </c>
      <c r="R81" s="157">
        <f t="shared" si="212"/>
        <v>2.6991462919268683E-2</v>
      </c>
    </row>
    <row r="82" spans="1:18" x14ac:dyDescent="0.25">
      <c r="A82" s="131" t="s">
        <v>5</v>
      </c>
      <c r="B82" s="236">
        <f>+'[1]10.PRECIO DEL VINO DE TRASLADO'!Z444</f>
        <v>3930.669845828656</v>
      </c>
      <c r="C82" s="227">
        <f>+'[1]10.PRECIO DEL VINO DE TRASLADO'!Z456</f>
        <v>4991.4773063852936</v>
      </c>
      <c r="D82" s="227">
        <f>+'[1]10.PRECIO DEL VINO DE TRASLADO'!Z468</f>
        <v>3368.6352021693065</v>
      </c>
      <c r="E82" s="227">
        <f>+'[1]10.PRECIO DEL VINO DE TRASLADO'!Z480</f>
        <v>1966.6363029317729</v>
      </c>
      <c r="F82" s="237">
        <f>+'[1]10.PRECIO DEL VINO DE TRASLADO'!Z492</f>
        <v>2328.7245133529427</v>
      </c>
      <c r="G82" s="238">
        <f>+'[1]10.PRECIO DEL VINO DE TRASLADO'!Z504</f>
        <v>3749.6353324063521</v>
      </c>
      <c r="H82" s="133">
        <f t="shared" si="206"/>
        <v>0.61016698665122671</v>
      </c>
      <c r="I82" s="2"/>
      <c r="J82" s="131" t="s">
        <v>5</v>
      </c>
      <c r="K82" s="236">
        <f>+AVERAGE('[1]10.PRECIO DEL VINO DE TRASLADO'!Z433:Z444)</f>
        <v>2829.0355026241509</v>
      </c>
      <c r="L82" s="227">
        <f>+(SUM(C75:C82)+SUM(B83:B86))/12</f>
        <v>5139.6093893478364</v>
      </c>
      <c r="M82" s="227">
        <f t="shared" ref="M82" si="233">+(SUM(D75:D82)+SUM(C83:C86))/12</f>
        <v>4347.1124659100242</v>
      </c>
      <c r="N82" s="227">
        <f t="shared" ref="N82" si="234">+(SUM(E75:E82)+SUM(D83:D86))/12</f>
        <v>2326.2785138945924</v>
      </c>
      <c r="O82" s="237">
        <f t="shared" ref="O82:P82" si="235">+(SUM(F75:F82)+SUM(E83:E86))/12</f>
        <v>1879.6525882667704</v>
      </c>
      <c r="P82" s="238">
        <f t="shared" si="235"/>
        <v>3182.7196480537918</v>
      </c>
      <c r="Q82" s="163">
        <f t="shared" ref="Q82" si="236">+P82/O82-1</f>
        <v>0.69324888435292231</v>
      </c>
      <c r="R82" s="157">
        <f t="shared" ref="R82" si="237">+POWER(P82/K82,0.2)-1</f>
        <v>2.3839775309483446E-2</v>
      </c>
    </row>
    <row r="83" spans="1:18" x14ac:dyDescent="0.25">
      <c r="A83" s="131" t="s">
        <v>6</v>
      </c>
      <c r="B83" s="236">
        <f>+'[1]10.PRECIO DEL VINO DE TRASLADO'!Z445</f>
        <v>4527.5937165357482</v>
      </c>
      <c r="C83" s="227">
        <f>+'[1]10.PRECIO DEL VINO DE TRASLADO'!Z457</f>
        <v>5007.8990614194909</v>
      </c>
      <c r="D83" s="227">
        <f>+'[1]10.PRECIO DEL VINO DE TRASLADO'!Z469</f>
        <v>2921.9650126804017</v>
      </c>
      <c r="E83" s="227">
        <f>+'[1]10.PRECIO DEL VINO DE TRASLADO'!Z481</f>
        <v>1685.4579947969391</v>
      </c>
      <c r="F83" s="237">
        <f>+'[1]10.PRECIO DEL VINO DE TRASLADO'!Z493</f>
        <v>2203.6747069415323</v>
      </c>
      <c r="G83" s="238"/>
      <c r="H83" s="134"/>
      <c r="I83" s="2"/>
      <c r="J83" s="131" t="s">
        <v>6</v>
      </c>
      <c r="K83" s="236">
        <f>+AVERAGE('[1]10.PRECIO DEL VINO DE TRASLADO'!Z434:Z445)</f>
        <v>3028.5633500017607</v>
      </c>
      <c r="L83" s="227">
        <f>+(SUM(C75:C83)+SUM(B84:B86))/12</f>
        <v>5179.6348347548155</v>
      </c>
      <c r="M83" s="227">
        <f t="shared" ref="M83" si="238">+(SUM(D75:D83)+SUM(C84:C86))/12</f>
        <v>4173.2846285150999</v>
      </c>
      <c r="N83" s="227">
        <f t="shared" ref="N83" si="239">+(SUM(E75:E83)+SUM(D84:D86))/12</f>
        <v>2223.2362624043039</v>
      </c>
      <c r="O83" s="237">
        <f t="shared" ref="O83" si="240">+(SUM(F75:F83)+SUM(E84:E86))/12</f>
        <v>1922.8373142788198</v>
      </c>
      <c r="P83" s="238"/>
      <c r="Q83" s="164"/>
      <c r="R83" s="158"/>
    </row>
    <row r="84" spans="1:18" x14ac:dyDescent="0.25">
      <c r="A84" s="131" t="s">
        <v>7</v>
      </c>
      <c r="B84" s="236">
        <f>+'[1]10.PRECIO DEL VINO DE TRASLADO'!Z446</f>
        <v>4549.679666887012</v>
      </c>
      <c r="C84" s="227">
        <f>+'[1]10.PRECIO DEL VINO DE TRASLADO'!Z458</f>
        <v>5759.9213224709429</v>
      </c>
      <c r="D84" s="227">
        <f>+'[1]10.PRECIO DEL VINO DE TRASLADO'!Z470</f>
        <v>2841.6575642049424</v>
      </c>
      <c r="E84" s="227">
        <f>+'[1]10.PRECIO DEL VINO DE TRASLADO'!Z482</f>
        <v>2086.8611448351367</v>
      </c>
      <c r="F84" s="237">
        <f>+'[1]10.PRECIO DEL VINO DE TRASLADO'!Z494</f>
        <v>2422.7768634143654</v>
      </c>
      <c r="G84" s="238"/>
      <c r="H84" s="134"/>
      <c r="I84" s="2"/>
      <c r="J84" s="131" t="s">
        <v>7</v>
      </c>
      <c r="K84" s="236">
        <f>+AVERAGE('[1]10.PRECIO DEL VINO DE TRASLADO'!Z435:Z446)</f>
        <v>3220.0784893295568</v>
      </c>
      <c r="L84" s="227">
        <f>+(SUM(C75:C84)+SUM(B85:B86))/12</f>
        <v>5280.4883060534767</v>
      </c>
      <c r="M84" s="227">
        <f t="shared" ref="M84" si="241">+(SUM(D75:D84)+SUM(C85:C86))/12</f>
        <v>3930.0959819929335</v>
      </c>
      <c r="N84" s="227">
        <f t="shared" ref="N84" si="242">+(SUM(E75:E84)+SUM(D85:D86))/12</f>
        <v>2160.3365607901533</v>
      </c>
      <c r="O84" s="237">
        <f t="shared" ref="O84" si="243">+(SUM(F75:F84)+SUM(E85:E86))/12</f>
        <v>1950.8302908270889</v>
      </c>
      <c r="P84" s="238"/>
      <c r="Q84" s="164"/>
      <c r="R84" s="158"/>
    </row>
    <row r="85" spans="1:18" x14ac:dyDescent="0.25">
      <c r="A85" s="131" t="s">
        <v>8</v>
      </c>
      <c r="B85" s="236">
        <f>+'[1]10.PRECIO DEL VINO DE TRASLADO'!Z447</f>
        <v>5651.9058932852804</v>
      </c>
      <c r="C85" s="227">
        <f>+'[1]10.PRECIO DEL VINO DE TRASLADO'!Z459</f>
        <v>5863.9137985028829</v>
      </c>
      <c r="D85" s="227">
        <f>+'[1]10.PRECIO DEL VINO DE TRASLADO'!Z471</f>
        <v>2870.7876569570972</v>
      </c>
      <c r="E85" s="227">
        <f>+'[1]10.PRECIO DEL VINO DE TRASLADO'!Z483</f>
        <v>1874.1787575089652</v>
      </c>
      <c r="F85" s="237">
        <f>+'[1]10.PRECIO DEL VINO DE TRASLADO'!Z495</f>
        <v>2558.4198253593413</v>
      </c>
      <c r="G85" s="238"/>
      <c r="H85" s="134"/>
      <c r="I85" s="2"/>
      <c r="J85" s="131" t="s">
        <v>8</v>
      </c>
      <c r="K85" s="236">
        <f>+AVERAGE('[1]10.PRECIO DEL VINO DE TRASLADO'!Z436:Z447)</f>
        <v>3508.2250964317136</v>
      </c>
      <c r="L85" s="227">
        <f>+(SUM(C75:C85)+SUM(B86))/12</f>
        <v>5298.1556314882764</v>
      </c>
      <c r="M85" s="227">
        <f t="shared" ref="M85" si="244">+(SUM(D75:D85)+SUM(C86))/12</f>
        <v>3680.6688035307839</v>
      </c>
      <c r="N85" s="227">
        <f t="shared" ref="N85" si="245">+(SUM(E75:E85)+SUM(D86))/12</f>
        <v>2077.2858191694754</v>
      </c>
      <c r="O85" s="237">
        <f t="shared" ref="O85" si="246">+(SUM(F75:F85)+SUM(E86))/12</f>
        <v>2007.8503798146203</v>
      </c>
      <c r="P85" s="238"/>
      <c r="Q85" s="164"/>
      <c r="R85" s="158"/>
    </row>
    <row r="86" spans="1:18" x14ac:dyDescent="0.25">
      <c r="A86" s="131" t="s">
        <v>9</v>
      </c>
      <c r="B86" s="236">
        <f>+'[1]10.PRECIO DEL VINO DE TRASLADO'!Z448</f>
        <v>5916.5562952916353</v>
      </c>
      <c r="C86" s="227">
        <f>+'[1]10.PRECIO DEL VINO DE TRASLADO'!Z460</f>
        <v>4786.0214640127615</v>
      </c>
      <c r="D86" s="227">
        <f>+'[1]10.PRECIO DEL VINO DE TRASLADO'!Z472</f>
        <v>2501.3699893148851</v>
      </c>
      <c r="E86" s="227">
        <f>+'[1]10.PRECIO DEL VINO DE TRASLADO'!Z484</f>
        <v>1593.7143071872729</v>
      </c>
      <c r="F86" s="237">
        <f>+'[1]10.PRECIO DEL VINO DE TRASLADO'!Z496</f>
        <v>2631.5686498871378</v>
      </c>
      <c r="G86" s="238"/>
      <c r="H86" s="134"/>
      <c r="I86" s="2"/>
      <c r="J86" s="131" t="s">
        <v>9</v>
      </c>
      <c r="K86" s="236">
        <f>+AVERAGE('[1]10.PRECIO DEL VINO DE TRASLADO'!Z437:Z448)</f>
        <v>3821.2228172425471</v>
      </c>
      <c r="L86" s="227">
        <f>+(SUM(C75:C86))/12</f>
        <v>5203.9443955483703</v>
      </c>
      <c r="M86" s="227">
        <f t="shared" ref="M86" si="247">+(SUM(D75:D86))/12</f>
        <v>3490.2811806392947</v>
      </c>
      <c r="N86" s="227">
        <f t="shared" ref="N86" si="248">+(SUM(E75:E86))/12</f>
        <v>2001.6478456588413</v>
      </c>
      <c r="O86" s="237">
        <f t="shared" ref="O86" si="249">+(SUM(F75:F86))/12</f>
        <v>2094.3382417062753</v>
      </c>
      <c r="P86" s="238"/>
      <c r="Q86" s="164"/>
      <c r="R86" s="158"/>
    </row>
    <row r="87" spans="1:18" ht="25.5" x14ac:dyDescent="0.25">
      <c r="A87" s="135" t="s">
        <v>14</v>
      </c>
      <c r="B87" s="239">
        <f>AVERAGE(B75:B86)</f>
        <v>3821.2228172425471</v>
      </c>
      <c r="C87" s="240">
        <f t="shared" ref="C87:G87" si="250">AVERAGE(C75:C86)</f>
        <v>5203.9443955483703</v>
      </c>
      <c r="D87" s="240">
        <f t="shared" si="250"/>
        <v>3490.2811806392947</v>
      </c>
      <c r="E87" s="240">
        <f t="shared" si="250"/>
        <v>2001.6478456588413</v>
      </c>
      <c r="F87" s="241">
        <f t="shared" si="250"/>
        <v>2094.3382417062753</v>
      </c>
      <c r="G87" s="242">
        <f t="shared" si="250"/>
        <v>3547.024466380391</v>
      </c>
      <c r="H87" s="244">
        <f t="shared" ref="H87" si="251">+G87/F87-1</f>
        <v>0.69362541147632384</v>
      </c>
      <c r="I87" s="3"/>
      <c r="J87" s="135" t="s">
        <v>14</v>
      </c>
      <c r="K87" s="239">
        <f t="shared" ref="K87" si="252">+AVERAGE(K75:K86)</f>
        <v>2774.1272654720974</v>
      </c>
      <c r="L87" s="240">
        <f>+AVERAGE(L75:L86)</f>
        <v>4897.2570700129354</v>
      </c>
      <c r="M87" s="240">
        <f t="shared" ref="M87:P87" si="253">+AVERAGE(M75:M86)</f>
        <v>4438.1596971209401</v>
      </c>
      <c r="N87" s="240">
        <f t="shared" si="253"/>
        <v>2572.6673678168895</v>
      </c>
      <c r="O87" s="241">
        <f t="shared" si="253"/>
        <v>1903.1515419715317</v>
      </c>
      <c r="P87" s="242">
        <f t="shared" si="253"/>
        <v>2675.6078047211472</v>
      </c>
      <c r="Q87" s="166">
        <f t="shared" ref="Q87" si="254">+P87/O87-1</f>
        <v>0.40588268759165902</v>
      </c>
      <c r="R87" s="243">
        <f t="shared" ref="R87" si="255">+POWER(P87/K87,0.2)-1</f>
        <v>-7.2058380616702999E-3</v>
      </c>
    </row>
    <row r="88" spans="1:18" ht="26.25" thickBot="1" x14ac:dyDescent="0.3">
      <c r="A88" s="142" t="s">
        <v>12</v>
      </c>
      <c r="B88" s="154"/>
      <c r="C88" s="127">
        <f>+C87/B87-1</f>
        <v>0.36185316701935122</v>
      </c>
      <c r="D88" s="127">
        <f>+D87/C87-1</f>
        <v>-0.32930083118778153</v>
      </c>
      <c r="E88" s="127">
        <f>+E87/D87-1</f>
        <v>-0.42650814015728922</v>
      </c>
      <c r="F88" s="155">
        <f>+F87/E87-1</f>
        <v>4.6307044592514224E-2</v>
      </c>
      <c r="G88" s="143"/>
      <c r="H88" s="145"/>
      <c r="I88" s="2"/>
      <c r="J88" s="142" t="s">
        <v>12</v>
      </c>
      <c r="K88" s="154"/>
      <c r="L88" s="127">
        <f>+L87/K87-1</f>
        <v>0.76533251771328747</v>
      </c>
      <c r="M88" s="127">
        <f>+M87/L87-1</f>
        <v>-9.3745818593668928E-2</v>
      </c>
      <c r="N88" s="127">
        <f>+N87/M87-1</f>
        <v>-0.42033014956947279</v>
      </c>
      <c r="O88" s="155">
        <f>+O87/N87-1</f>
        <v>-0.26024189299431066</v>
      </c>
      <c r="P88" s="144">
        <f>+P87/O87-1</f>
        <v>0.40588268759165902</v>
      </c>
      <c r="Q88" s="143"/>
      <c r="R88" s="161"/>
    </row>
    <row r="89" spans="1:18" ht="15.75" thickBo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</row>
    <row r="90" spans="1:18" ht="15.75" thickBot="1" x14ac:dyDescent="0.3">
      <c r="A90" s="276" t="s">
        <v>297</v>
      </c>
      <c r="B90" s="277"/>
      <c r="C90" s="277"/>
      <c r="D90" s="277"/>
      <c r="E90" s="277"/>
      <c r="F90" s="277"/>
      <c r="G90" s="277"/>
      <c r="H90" s="278"/>
      <c r="I90" s="2"/>
      <c r="J90" s="276" t="s">
        <v>298</v>
      </c>
      <c r="K90" s="277"/>
      <c r="L90" s="277"/>
      <c r="M90" s="277"/>
      <c r="N90" s="277"/>
      <c r="O90" s="277"/>
      <c r="P90" s="277"/>
      <c r="Q90" s="277"/>
      <c r="R90" s="278"/>
    </row>
    <row r="91" spans="1:18" ht="39" thickBot="1" x14ac:dyDescent="0.3">
      <c r="A91" s="128"/>
      <c r="B91" s="146">
        <v>2016</v>
      </c>
      <c r="C91" s="124">
        <f>+B91+1</f>
        <v>2017</v>
      </c>
      <c r="D91" s="124">
        <f t="shared" ref="D91:G91" si="256">+C91+1</f>
        <v>2018</v>
      </c>
      <c r="E91" s="124">
        <f t="shared" si="256"/>
        <v>2019</v>
      </c>
      <c r="F91" s="147">
        <f t="shared" si="256"/>
        <v>2020</v>
      </c>
      <c r="G91" s="129">
        <f t="shared" si="256"/>
        <v>2021</v>
      </c>
      <c r="H91" s="130" t="s">
        <v>16</v>
      </c>
      <c r="I91" s="2"/>
      <c r="J91" s="128"/>
      <c r="K91" s="146">
        <v>2016</v>
      </c>
      <c r="L91" s="124">
        <f>+K91+1</f>
        <v>2017</v>
      </c>
      <c r="M91" s="124">
        <f t="shared" ref="M91:P91" si="257">+L91+1</f>
        <v>2018</v>
      </c>
      <c r="N91" s="124">
        <f t="shared" si="257"/>
        <v>2019</v>
      </c>
      <c r="O91" s="147">
        <f t="shared" si="257"/>
        <v>2020</v>
      </c>
      <c r="P91" s="129">
        <f t="shared" si="257"/>
        <v>2021</v>
      </c>
      <c r="Q91" s="162" t="s">
        <v>16</v>
      </c>
      <c r="R91" s="156" t="s">
        <v>21</v>
      </c>
    </row>
    <row r="92" spans="1:18" x14ac:dyDescent="0.25">
      <c r="A92" s="131" t="s">
        <v>10</v>
      </c>
      <c r="B92" s="236">
        <f>+'[1]10.PRECIO DEL VINO DE TRASLADO'!AA437</f>
        <v>1291.8167582261869</v>
      </c>
      <c r="C92" s="227">
        <f>+'[1]10.PRECIO DEL VINO DE TRASLADO'!AA449</f>
        <v>3137.2747334885235</v>
      </c>
      <c r="D92" s="227">
        <f>+'[1]10.PRECIO DEL VINO DE TRASLADO'!AA461</f>
        <v>3137.2970339879002</v>
      </c>
      <c r="E92" s="227">
        <f>+'[1]10.PRECIO DEL VINO DE TRASLADO'!AA473</f>
        <v>1364.1893816397633</v>
      </c>
      <c r="F92" s="237">
        <f>+'[1]10.PRECIO DEL VINO DE TRASLADO'!AA485</f>
        <v>1123.6459205938095</v>
      </c>
      <c r="G92" s="238">
        <f>+'[1]10.PRECIO DEL VINO DE TRASLADO'!AA497</f>
        <v>2667.0843739991724</v>
      </c>
      <c r="H92" s="133">
        <f>+G92/F92-1</f>
        <v>1.3735985910843755</v>
      </c>
      <c r="I92" s="2"/>
      <c r="J92" s="131" t="s">
        <v>10</v>
      </c>
      <c r="K92" s="236">
        <f>+AVERAGE('[1]10.PRECIO DEL VINO DE TRASLADO'!AA426:AA437)</f>
        <v>1450.6145496090464</v>
      </c>
      <c r="L92" s="227">
        <f>+(SUM(C92)+SUM(B93:B103))/12</f>
        <v>2377.612236407555</v>
      </c>
      <c r="M92" s="227">
        <f t="shared" ref="M92" si="258">+(SUM(D92)+SUM(C93:C103))/12</f>
        <v>2825.8663757399095</v>
      </c>
      <c r="N92" s="227">
        <f t="shared" ref="N92" si="259">+(SUM(E92)+SUM(D93:D103))/12</f>
        <v>2450.6196375400364</v>
      </c>
      <c r="O92" s="237">
        <f t="shared" ref="O92" si="260">+(SUM(F92)+SUM(E93:E103))/12</f>
        <v>1314.0258093929378</v>
      </c>
      <c r="P92" s="238">
        <f t="shared" ref="P92" si="261">+(SUM(G92)+SUM(F93:F103))/12</f>
        <v>1963.5171343638121</v>
      </c>
      <c r="Q92" s="163">
        <f>+P92/O92-1</f>
        <v>0.4942759269476833</v>
      </c>
      <c r="R92" s="157">
        <f>+POWER(P92/K92,0.2)-1</f>
        <v>6.2420723116747734E-2</v>
      </c>
    </row>
    <row r="93" spans="1:18" x14ac:dyDescent="0.25">
      <c r="A93" s="131" t="s">
        <v>11</v>
      </c>
      <c r="B93" s="236">
        <f>+'[1]10.PRECIO DEL VINO DE TRASLADO'!AA438</f>
        <v>1492.6460523494932</v>
      </c>
      <c r="C93" s="227">
        <f>+'[1]10.PRECIO DEL VINO DE TRASLADO'!AA450</f>
        <v>1773.1582342463334</v>
      </c>
      <c r="D93" s="227">
        <f>+'[1]10.PRECIO DEL VINO DE TRASLADO'!AA462</f>
        <v>2804.030249917716</v>
      </c>
      <c r="E93" s="227">
        <f>+'[1]10.PRECIO DEL VINO DE TRASLADO'!AA474</f>
        <v>1167.59897972618</v>
      </c>
      <c r="F93" s="237">
        <f>+'[1]10.PRECIO DEL VINO DE TRASLADO'!AA486</f>
        <v>1130.1627067564837</v>
      </c>
      <c r="G93" s="238">
        <f>+'[1]10.PRECIO DEL VINO DE TRASLADO'!AA498</f>
        <v>2449.7052485390782</v>
      </c>
      <c r="H93" s="133">
        <f t="shared" ref="H93:H99" si="262">+G93/F93-1</f>
        <v>1.1675686464381951</v>
      </c>
      <c r="I93" s="2"/>
      <c r="J93" s="131" t="s">
        <v>11</v>
      </c>
      <c r="K93" s="236">
        <f>+AVERAGE('[1]10.PRECIO DEL VINO DE TRASLADO'!AA427:AA438)</f>
        <v>1438.642259375388</v>
      </c>
      <c r="L93" s="227">
        <f>+(SUM(C92:C93)+SUM(B94:B103))/12</f>
        <v>2400.988251565625</v>
      </c>
      <c r="M93" s="227">
        <f t="shared" ref="M93" si="263">+(SUM(D92:D93)+SUM(C94:C103))/12</f>
        <v>2911.7723770458579</v>
      </c>
      <c r="N93" s="227">
        <f t="shared" ref="N93" si="264">+(SUM(E92:E93)+SUM(D94:D103))/12</f>
        <v>2314.2503650240747</v>
      </c>
      <c r="O93" s="237">
        <f t="shared" ref="O93" si="265">+(SUM(F92:F93)+SUM(E94:E103))/12</f>
        <v>1310.9061199787964</v>
      </c>
      <c r="P93" s="238">
        <f t="shared" ref="P93" si="266">+(SUM(G92:G93)+SUM(F94:F103))/12</f>
        <v>2073.4790128456953</v>
      </c>
      <c r="Q93" s="163">
        <f t="shared" ref="Q93:Q98" si="267">+P93/O93-1</f>
        <v>0.58171434341860673</v>
      </c>
      <c r="R93" s="157">
        <f t="shared" ref="R93:R98" si="268">+POWER(P93/K93,0.2)-1</f>
        <v>7.584415849267323E-2</v>
      </c>
    </row>
    <row r="94" spans="1:18" x14ac:dyDescent="0.25">
      <c r="A94" s="131" t="s">
        <v>0</v>
      </c>
      <c r="B94" s="236">
        <f>+'[1]10.PRECIO DEL VINO DE TRASLADO'!AA439</f>
        <v>1451.56307595922</v>
      </c>
      <c r="C94" s="227">
        <f>+'[1]10.PRECIO DEL VINO DE TRASLADO'!AA451</f>
        <v>2396.5415497796203</v>
      </c>
      <c r="D94" s="227">
        <f>+'[1]10.PRECIO DEL VINO DE TRASLADO'!AA463</f>
        <v>2887.9315325770622</v>
      </c>
      <c r="E94" s="227">
        <f>+'[1]10.PRECIO DEL VINO DE TRASLADO'!AA475</f>
        <v>1214.7186699897954</v>
      </c>
      <c r="F94" s="237">
        <f>+'[1]10.PRECIO DEL VINO DE TRASLADO'!AA487</f>
        <v>1391.6478267228097</v>
      </c>
      <c r="G94" s="238">
        <f>+'[1]10.PRECIO DEL VINO DE TRASLADO'!AA499</f>
        <v>2504.3495985683999</v>
      </c>
      <c r="H94" s="133">
        <f t="shared" si="262"/>
        <v>0.79955700751237524</v>
      </c>
      <c r="I94" s="2"/>
      <c r="J94" s="131" t="s">
        <v>0</v>
      </c>
      <c r="K94" s="236">
        <f>+AVERAGE('[1]10.PRECIO DEL VINO DE TRASLADO'!AA428:AA439)</f>
        <v>1437.8627371035336</v>
      </c>
      <c r="L94" s="227">
        <f>+(SUM(C92:C94)+SUM(B95:B103))/12</f>
        <v>2479.7364577173253</v>
      </c>
      <c r="M94" s="227">
        <f t="shared" ref="M94" si="269">+(SUM(D92:D94)+SUM(C95:C103))/12</f>
        <v>2952.7215422789777</v>
      </c>
      <c r="N94" s="227">
        <f t="shared" ref="N94" si="270">+(SUM(E92:E94)+SUM(D95:D103))/12</f>
        <v>2174.815959808469</v>
      </c>
      <c r="O94" s="237">
        <f t="shared" ref="O94" si="271">+(SUM(F92:F94)+SUM(E95:E103))/12</f>
        <v>1325.6502163732141</v>
      </c>
      <c r="P94" s="238">
        <f t="shared" ref="P94" si="272">+(SUM(G92:G94)+SUM(F95:F103))/12</f>
        <v>2166.2041604994943</v>
      </c>
      <c r="Q94" s="163">
        <f t="shared" si="267"/>
        <v>0.63406917884109237</v>
      </c>
      <c r="R94" s="157">
        <f t="shared" si="268"/>
        <v>8.5416430283089984E-2</v>
      </c>
    </row>
    <row r="95" spans="1:18" x14ac:dyDescent="0.25">
      <c r="A95" s="131" t="s">
        <v>1</v>
      </c>
      <c r="B95" s="236">
        <f>+'[1]10.PRECIO DEL VINO DE TRASLADO'!AA440</f>
        <v>1353.7801173462683</v>
      </c>
      <c r="C95" s="227">
        <f>+'[1]10.PRECIO DEL VINO DE TRASLADO'!AA452</f>
        <v>2821.8385062579932</v>
      </c>
      <c r="D95" s="227">
        <f>+'[1]10.PRECIO DEL VINO DE TRASLADO'!AA464</f>
        <v>2831.7545158038361</v>
      </c>
      <c r="E95" s="227">
        <f>+'[1]10.PRECIO DEL VINO DE TRASLADO'!AA476</f>
        <v>1540.5086166921114</v>
      </c>
      <c r="F95" s="237">
        <f>+'[1]10.PRECIO DEL VINO DE TRASLADO'!AA488</f>
        <v>2154.8663770145636</v>
      </c>
      <c r="G95" s="238">
        <f>+'[1]10.PRECIO DEL VINO DE TRASLADO'!AA500</f>
        <v>3865.6363221599995</v>
      </c>
      <c r="H95" s="133">
        <f t="shared" si="262"/>
        <v>0.79390999061185585</v>
      </c>
      <c r="I95" s="2"/>
      <c r="J95" s="131" t="s">
        <v>1</v>
      </c>
      <c r="K95" s="236">
        <f>+AVERAGE('[1]10.PRECIO DEL VINO DE TRASLADO'!AA429:AA440)</f>
        <v>1437.9157102819252</v>
      </c>
      <c r="L95" s="227">
        <f>+(SUM(C92:C95)+SUM(B96:B103))/12</f>
        <v>2602.074656793302</v>
      </c>
      <c r="M95" s="227">
        <f t="shared" ref="M95" si="273">+(SUM(D92:D95)+SUM(C96:C103))/12</f>
        <v>2953.547876407798</v>
      </c>
      <c r="N95" s="227">
        <f t="shared" ref="N95" si="274">+(SUM(E92:E95)+SUM(D96:D103))/12</f>
        <v>2067.2121348824917</v>
      </c>
      <c r="O95" s="237">
        <f t="shared" ref="O95" si="275">+(SUM(F92:F95)+SUM(E96:E103))/12</f>
        <v>1376.8466964000847</v>
      </c>
      <c r="P95" s="238">
        <f t="shared" ref="P95" si="276">+(SUM(G92:G95)+SUM(F96:F103))/12</f>
        <v>2308.7683225949472</v>
      </c>
      <c r="Q95" s="163">
        <f t="shared" si="267"/>
        <v>0.67685213512257603</v>
      </c>
      <c r="R95" s="157">
        <f t="shared" si="268"/>
        <v>9.9333304676718415E-2</v>
      </c>
    </row>
    <row r="96" spans="1:18" x14ac:dyDescent="0.25">
      <c r="A96" s="131" t="s">
        <v>2</v>
      </c>
      <c r="B96" s="236">
        <f>+'[1]10.PRECIO DEL VINO DE TRASLADO'!AA441</f>
        <v>2395.2076444812756</v>
      </c>
      <c r="C96" s="227">
        <f>+'[1]10.PRECIO DEL VINO DE TRASLADO'!AA453</f>
        <v>1954.7417139902188</v>
      </c>
      <c r="D96" s="227">
        <f>+'[1]10.PRECIO DEL VINO DE TRASLADO'!AA465</f>
        <v>2480.9286176288938</v>
      </c>
      <c r="E96" s="227">
        <f>+'[1]10.PRECIO DEL VINO DE TRASLADO'!AA477</f>
        <v>1459.853035762352</v>
      </c>
      <c r="F96" s="237">
        <f>+'[1]10.PRECIO DEL VINO DE TRASLADO'!AA489</f>
        <v>2073.540814874852</v>
      </c>
      <c r="G96" s="238">
        <f>+'[1]10.PRECIO DEL VINO DE TRASLADO'!AA501</f>
        <v>3007.67112</v>
      </c>
      <c r="H96" s="133">
        <f t="shared" si="262"/>
        <v>0.45050008103241845</v>
      </c>
      <c r="I96" s="2"/>
      <c r="J96" s="131" t="s">
        <v>2</v>
      </c>
      <c r="K96" s="236">
        <f>+AVERAGE('[1]10.PRECIO DEL VINO DE TRASLADO'!AA430:AA441)</f>
        <v>1504.3976277933416</v>
      </c>
      <c r="L96" s="227">
        <f>+(SUM(C92:C96)+SUM(B97:B103))/12</f>
        <v>2565.3691625857141</v>
      </c>
      <c r="M96" s="227">
        <f t="shared" ref="M96" si="277">+(SUM(D92:D96)+SUM(C97:C103))/12</f>
        <v>2997.3967850443546</v>
      </c>
      <c r="N96" s="227">
        <f t="shared" ref="N96" si="278">+(SUM(E92:E96)+SUM(D97:D103))/12</f>
        <v>1982.1225030602802</v>
      </c>
      <c r="O96" s="237">
        <f t="shared" ref="O96" si="279">+(SUM(F92:F96)+SUM(E97:E103))/12</f>
        <v>1427.9873446594599</v>
      </c>
      <c r="P96" s="238">
        <f t="shared" ref="P96" si="280">+(SUM(G92:G96)+SUM(F97:F103))/12</f>
        <v>2386.6125146887098</v>
      </c>
      <c r="Q96" s="163">
        <f t="shared" si="267"/>
        <v>0.67131209083499166</v>
      </c>
      <c r="R96" s="157">
        <f t="shared" si="268"/>
        <v>9.6689927511168561E-2</v>
      </c>
    </row>
    <row r="97" spans="1:18" x14ac:dyDescent="0.25">
      <c r="A97" s="131" t="s">
        <v>3</v>
      </c>
      <c r="B97" s="236">
        <f>+'[1]10.PRECIO DEL VINO DE TRASLADO'!AA442</f>
        <v>3366.9680384840549</v>
      </c>
      <c r="C97" s="227">
        <f>+'[1]10.PRECIO DEL VINO DE TRASLADO'!AA454</f>
        <v>3366.4823109343001</v>
      </c>
      <c r="D97" s="227">
        <f>+'[1]10.PRECIO DEL VINO DE TRASLADO'!AA466</f>
        <v>4025.0700368220937</v>
      </c>
      <c r="E97" s="227">
        <f>+'[1]10.PRECIO DEL VINO DE TRASLADO'!AA478</f>
        <v>1511.8906260968004</v>
      </c>
      <c r="F97" s="237">
        <f>+'[1]10.PRECIO DEL VINO DE TRASLADO'!AA490</f>
        <v>1880.7624394217578</v>
      </c>
      <c r="G97" s="238">
        <f>+'[1]10.PRECIO DEL VINO DE TRASLADO'!AA502</f>
        <v>3256.9</v>
      </c>
      <c r="H97" s="133">
        <f t="shared" si="262"/>
        <v>0.73169132461053255</v>
      </c>
      <c r="I97" s="2"/>
      <c r="J97" s="131" t="s">
        <v>3</v>
      </c>
      <c r="K97" s="236">
        <f>+AVERAGE('[1]10.PRECIO DEL VINO DE TRASLADO'!AA431:AA442)</f>
        <v>1609.7122126552201</v>
      </c>
      <c r="L97" s="227">
        <f>+(SUM(C92:C97)+SUM(B98:B103))/12</f>
        <v>2565.3286852899014</v>
      </c>
      <c r="M97" s="227">
        <f t="shared" ref="M97" si="281">+(SUM(D92:D97)+SUM(C98:C103))/12</f>
        <v>3052.2790955350042</v>
      </c>
      <c r="N97" s="227">
        <f t="shared" ref="N97" si="282">+(SUM(E92:E97)+SUM(D98:D103))/12</f>
        <v>1772.6908854998389</v>
      </c>
      <c r="O97" s="237">
        <f t="shared" ref="O97" si="283">+(SUM(F92:F97)+SUM(E98:E103))/12</f>
        <v>1458.72666243654</v>
      </c>
      <c r="P97" s="238">
        <f t="shared" ref="P97" si="284">+(SUM(G92:G97)+SUM(F98:F103))/12</f>
        <v>2501.2906447368964</v>
      </c>
      <c r="Q97" s="163">
        <f t="shared" si="267"/>
        <v>0.71470825148211192</v>
      </c>
      <c r="R97" s="157">
        <f t="shared" si="268"/>
        <v>9.2152247822866018E-2</v>
      </c>
    </row>
    <row r="98" spans="1:18" x14ac:dyDescent="0.25">
      <c r="A98" s="131" t="s">
        <v>4</v>
      </c>
      <c r="B98" s="236">
        <f>+'[1]10.PRECIO DEL VINO DE TRASLADO'!AA443</f>
        <v>2945.8596102536999</v>
      </c>
      <c r="C98" s="227">
        <f>+'[1]10.PRECIO DEL VINO DE TRASLADO'!AA455</f>
        <v>3021.4915878440502</v>
      </c>
      <c r="D98" s="227">
        <f>+'[1]10.PRECIO DEL VINO DE TRASLADO'!AA467</f>
        <v>2171.1696026661944</v>
      </c>
      <c r="E98" s="227">
        <f>+'[1]10.PRECIO DEL VINO DE TRASLADO'!AA479</f>
        <v>1394.1127850171445</v>
      </c>
      <c r="F98" s="237">
        <f>+'[1]10.PRECIO DEL VINO DE TRASLADO'!AA491</f>
        <v>1865.5064774497264</v>
      </c>
      <c r="G98" s="238">
        <f>+'[1]10.PRECIO DEL VINO DE TRASLADO'!AA503</f>
        <v>3452.3346303501949</v>
      </c>
      <c r="H98" s="133">
        <f t="shared" si="262"/>
        <v>0.85061519329044089</v>
      </c>
      <c r="I98" s="2"/>
      <c r="J98" s="131" t="s">
        <v>4</v>
      </c>
      <c r="K98" s="236">
        <f>+AVERAGE('[1]10.PRECIO DEL VINO DE TRASLADO'!AA432:AA443)</f>
        <v>1737.4204039500557</v>
      </c>
      <c r="L98" s="227">
        <f>+(SUM(C92:C98)+SUM(B99:B103))/12</f>
        <v>2571.6313500890974</v>
      </c>
      <c r="M98" s="227">
        <f t="shared" ref="M98" si="285">+(SUM(D92:D98)+SUM(C99:C103))/12</f>
        <v>2981.4189301035162</v>
      </c>
      <c r="N98" s="227">
        <f t="shared" ref="N98" si="286">+(SUM(E92:E98)+SUM(D99:D103))/12</f>
        <v>1707.9361506957514</v>
      </c>
      <c r="O98" s="237">
        <f t="shared" ref="O98" si="287">+(SUM(F92:F98)+SUM(E99:E103))/12</f>
        <v>1498.0094701392547</v>
      </c>
      <c r="P98" s="238">
        <f t="shared" ref="P98" si="288">+(SUM(G92:G98)+SUM(F99:F103))/12</f>
        <v>2633.526324145269</v>
      </c>
      <c r="Q98" s="163">
        <f t="shared" si="267"/>
        <v>0.75801713983854646</v>
      </c>
      <c r="R98" s="157">
        <f t="shared" si="268"/>
        <v>8.674224380696538E-2</v>
      </c>
    </row>
    <row r="99" spans="1:18" x14ac:dyDescent="0.25">
      <c r="A99" s="131" t="s">
        <v>5</v>
      </c>
      <c r="B99" s="236">
        <f>+'[1]10.PRECIO DEL VINO DE TRASLADO'!AA444</f>
        <v>2306.3146407939985</v>
      </c>
      <c r="C99" s="227">
        <f>+'[1]10.PRECIO DEL VINO DE TRASLADO'!AA456</f>
        <v>3611.2732139615173</v>
      </c>
      <c r="D99" s="227">
        <f>+'[1]10.PRECIO DEL VINO DE TRASLADO'!AA468</f>
        <v>2795.5807835751748</v>
      </c>
      <c r="E99" s="227">
        <f>+'[1]10.PRECIO DEL VINO DE TRASLADO'!AA480</f>
        <v>1337.5170448893202</v>
      </c>
      <c r="F99" s="237">
        <f>+'[1]10.PRECIO DEL VINO DE TRASLADO'!AA492</f>
        <v>2028.0780455672736</v>
      </c>
      <c r="G99" s="238">
        <f>+'[1]10.PRECIO DEL VINO DE TRASLADO'!AA504</f>
        <v>3177.7986580232555</v>
      </c>
      <c r="H99" s="133">
        <f t="shared" si="262"/>
        <v>0.56690156227907562</v>
      </c>
      <c r="I99" s="2"/>
      <c r="J99" s="131" t="s">
        <v>5</v>
      </c>
      <c r="K99" s="236">
        <f>+AVERAGE('[1]10.PRECIO DEL VINO DE TRASLADO'!AA433:AA444)</f>
        <v>1816.1056672866373</v>
      </c>
      <c r="L99" s="227">
        <f>+(SUM(C92:C99)+SUM(B100:B103))/12</f>
        <v>2680.3778978530572</v>
      </c>
      <c r="M99" s="227">
        <f t="shared" ref="M99" si="289">+(SUM(D92:D99)+SUM(C100:C103))/12</f>
        <v>2913.4445609046538</v>
      </c>
      <c r="N99" s="227">
        <f t="shared" ref="N99" si="290">+(SUM(E92:E99)+SUM(D100:D103))/12</f>
        <v>1586.4308391385973</v>
      </c>
      <c r="O99" s="237">
        <f t="shared" ref="O99:P99" si="291">+(SUM(F92:F99)+SUM(E100:E103))/12</f>
        <v>1555.5562201957509</v>
      </c>
      <c r="P99" s="238">
        <f t="shared" si="291"/>
        <v>2729.3363751832671</v>
      </c>
      <c r="Q99" s="163">
        <f t="shared" ref="Q99" si="292">+P99/O99-1</f>
        <v>0.75457263437242261</v>
      </c>
      <c r="R99" s="157">
        <f t="shared" ref="R99" si="293">+POWER(P99/K99,0.2)-1</f>
        <v>8.4883714489517592E-2</v>
      </c>
    </row>
    <row r="100" spans="1:18" x14ac:dyDescent="0.25">
      <c r="A100" s="131" t="s">
        <v>6</v>
      </c>
      <c r="B100" s="236">
        <f>+'[1]10.PRECIO DEL VINO DE TRASLADO'!AA445</f>
        <v>1871.8158821657187</v>
      </c>
      <c r="C100" s="227">
        <f>+'[1]10.PRECIO DEL VINO DE TRASLADO'!AA457</f>
        <v>2897.7051133749515</v>
      </c>
      <c r="D100" s="227">
        <f>+'[1]10.PRECIO DEL VINO DE TRASLADO'!AA469</f>
        <v>2375.4738618093311</v>
      </c>
      <c r="E100" s="227">
        <f>+'[1]10.PRECIO DEL VINO DE TRASLADO'!AA481</f>
        <v>1291.4579964364532</v>
      </c>
      <c r="F100" s="237">
        <f>+'[1]10.PRECIO DEL VINO DE TRASLADO'!AA493</f>
        <v>1842.53910950257</v>
      </c>
      <c r="G100" s="238"/>
      <c r="H100" s="134"/>
      <c r="I100" s="2"/>
      <c r="J100" s="131" t="s">
        <v>6</v>
      </c>
      <c r="K100" s="236">
        <f>+AVERAGE('[1]10.PRECIO DEL VINO DE TRASLADO'!AA434:AA445)</f>
        <v>1878.1484984292445</v>
      </c>
      <c r="L100" s="227">
        <f>+(SUM(C92:C100)+SUM(B101:B103))/12</f>
        <v>2765.8686671204937</v>
      </c>
      <c r="M100" s="227">
        <f t="shared" ref="M100" si="294">+(SUM(D92:D100)+SUM(C101:C103))/12</f>
        <v>2869.9252899408525</v>
      </c>
      <c r="N100" s="227">
        <f t="shared" ref="N100" si="295">+(SUM(E92:E100)+SUM(D101:D103))/12</f>
        <v>1496.0961836908573</v>
      </c>
      <c r="O100" s="237">
        <f t="shared" ref="O100" si="296">+(SUM(F92:F100)+SUM(E101:E103))/12</f>
        <v>1601.4796462845943</v>
      </c>
      <c r="P100" s="238"/>
      <c r="Q100" s="164"/>
      <c r="R100" s="158"/>
    </row>
    <row r="101" spans="1:18" x14ac:dyDescent="0.25">
      <c r="A101" s="131" t="s">
        <v>7</v>
      </c>
      <c r="B101" s="236">
        <f>+'[1]10.PRECIO DEL VINO DE TRASLADO'!AA446</f>
        <v>2058.9449192471006</v>
      </c>
      <c r="C101" s="227">
        <f>+'[1]10.PRECIO DEL VINO DE TRASLADO'!AA458</f>
        <v>2824.0920041672471</v>
      </c>
      <c r="D101" s="227">
        <f>+'[1]10.PRECIO DEL VINO DE TRASLADO'!AA470</f>
        <v>2120.55255342292</v>
      </c>
      <c r="E101" s="227">
        <f>+'[1]10.PRECIO DEL VINO DE TRASLADO'!AA482</f>
        <v>1220.7807874405005</v>
      </c>
      <c r="F101" s="237">
        <f>+'[1]10.PRECIO DEL VINO DE TRASLADO'!AA494</f>
        <v>2093.9640280756316</v>
      </c>
      <c r="G101" s="238"/>
      <c r="H101" s="134"/>
      <c r="I101" s="2"/>
      <c r="J101" s="131" t="s">
        <v>7</v>
      </c>
      <c r="K101" s="236">
        <f>+AVERAGE('[1]10.PRECIO DEL VINO DE TRASLADO'!AA435:AA446)</f>
        <v>1923.2135216907766</v>
      </c>
      <c r="L101" s="227">
        <f>+(SUM(C92:C101)+SUM(B102:B103))/12</f>
        <v>2829.6309241971721</v>
      </c>
      <c r="M101" s="227">
        <f t="shared" ref="M101" si="297">+(SUM(D92:D101)+SUM(C102:C103))/12</f>
        <v>2811.2970023788253</v>
      </c>
      <c r="N101" s="227">
        <f t="shared" ref="N101" si="298">+(SUM(E92:E101)+SUM(D102:D103))/12</f>
        <v>1421.1152031923223</v>
      </c>
      <c r="O101" s="237">
        <f t="shared" ref="O101" si="299">+(SUM(F92:F101)+SUM(E102:E103))/12</f>
        <v>1674.2449163375215</v>
      </c>
      <c r="P101" s="238"/>
      <c r="Q101" s="164"/>
      <c r="R101" s="158"/>
    </row>
    <row r="102" spans="1:18" x14ac:dyDescent="0.25">
      <c r="A102" s="131" t="s">
        <v>8</v>
      </c>
      <c r="B102" s="236">
        <f>+'[1]10.PRECIO DEL VINO DE TRASLADO'!AA447</f>
        <v>2921.0479287754638</v>
      </c>
      <c r="C102" s="227">
        <f>+'[1]10.PRECIO DEL VINO DE TRASLADO'!AA459</f>
        <v>3125.8307271101949</v>
      </c>
      <c r="D102" s="227">
        <f>+'[1]10.PRECIO DEL VINO DE TRASLADO'!AA471</f>
        <v>1993.0507609319789</v>
      </c>
      <c r="E102" s="227">
        <f>+'[1]10.PRECIO DEL VINO DE TRASLADO'!AA483</f>
        <v>1236.1530430906487</v>
      </c>
      <c r="F102" s="237">
        <f>+'[1]10.PRECIO DEL VINO DE TRASLADO'!AA495</f>
        <v>2148.4413150932282</v>
      </c>
      <c r="G102" s="238"/>
      <c r="H102" s="134"/>
      <c r="I102" s="2"/>
      <c r="J102" s="131" t="s">
        <v>8</v>
      </c>
      <c r="K102" s="236">
        <f>+AVERAGE('[1]10.PRECIO DEL VINO DE TRASLADO'!AA436:AA447)</f>
        <v>2055.4729564919189</v>
      </c>
      <c r="L102" s="227">
        <f>+(SUM(C92:C102)+SUM(B103))/12</f>
        <v>2846.6961573917329</v>
      </c>
      <c r="M102" s="227">
        <f t="shared" ref="M102" si="300">+(SUM(D92:D102)+SUM(C103))/12</f>
        <v>2716.898671863974</v>
      </c>
      <c r="N102" s="227">
        <f t="shared" ref="N102" si="301">+(SUM(E92:E102)+SUM(D103))/12</f>
        <v>1358.0403933722116</v>
      </c>
      <c r="O102" s="237">
        <f t="shared" ref="O102" si="302">+(SUM(F92:F102)+SUM(E103))/12</f>
        <v>1750.2689390044031</v>
      </c>
      <c r="P102" s="238"/>
      <c r="Q102" s="164"/>
      <c r="R102" s="158"/>
    </row>
    <row r="103" spans="1:18" x14ac:dyDescent="0.25">
      <c r="A103" s="131" t="s">
        <v>9</v>
      </c>
      <c r="B103" s="236">
        <f>+'[1]10.PRECIO DEL VINO DE TRASLADO'!AA448</f>
        <v>3229.9241935458458</v>
      </c>
      <c r="C103" s="227">
        <f>+'[1]10.PRECIO DEL VINO DE TRASLADO'!AA460</f>
        <v>2979.9445132245851</v>
      </c>
      <c r="D103" s="227">
        <f>+'[1]10.PRECIO DEL VINO DE TRASLADO'!AA472</f>
        <v>1557.7037536854662</v>
      </c>
      <c r="E103" s="227">
        <f>+'[1]10.PRECIO DEL VINO DE TRASLADO'!AA484</f>
        <v>1270.0722069801354</v>
      </c>
      <c r="F103" s="237">
        <f>+'[1]10.PRECIO DEL VINO DE TRASLADO'!AA496</f>
        <v>2285.6120978876793</v>
      </c>
      <c r="G103" s="238"/>
      <c r="H103" s="134"/>
      <c r="I103" s="2"/>
      <c r="J103" s="131" t="s">
        <v>9</v>
      </c>
      <c r="K103" s="236">
        <f>+AVERAGE('[1]10.PRECIO DEL VINO DE TRASLADO'!AA437:AA448)</f>
        <v>2223.8240718023603</v>
      </c>
      <c r="L103" s="227">
        <f>+(SUM(C92:C103))/12</f>
        <v>2825.8645173649616</v>
      </c>
      <c r="M103" s="227">
        <f t="shared" ref="M103" si="303">+(SUM(D92:D103))/12</f>
        <v>2598.3786085690472</v>
      </c>
      <c r="N103" s="227">
        <f t="shared" ref="N103" si="304">+(SUM(E92:E103))/12</f>
        <v>1334.0710978134341</v>
      </c>
      <c r="O103" s="237">
        <f t="shared" ref="O103" si="305">+(SUM(F92:F103))/12</f>
        <v>1834.8972632466985</v>
      </c>
      <c r="P103" s="238"/>
      <c r="Q103" s="164"/>
      <c r="R103" s="158"/>
    </row>
    <row r="104" spans="1:18" ht="25.5" x14ac:dyDescent="0.25">
      <c r="A104" s="135" t="s">
        <v>13</v>
      </c>
      <c r="B104" s="239">
        <f>AVERAGE(B92:B103)</f>
        <v>2223.8240718023603</v>
      </c>
      <c r="C104" s="240">
        <f t="shared" ref="C104:G104" si="306">AVERAGE(C92:C103)</f>
        <v>2825.8645173649616</v>
      </c>
      <c r="D104" s="240">
        <f t="shared" si="306"/>
        <v>2598.3786085690472</v>
      </c>
      <c r="E104" s="240">
        <f t="shared" si="306"/>
        <v>1334.0710978134341</v>
      </c>
      <c r="F104" s="241">
        <f t="shared" si="306"/>
        <v>1834.8972632466985</v>
      </c>
      <c r="G104" s="242">
        <f t="shared" si="306"/>
        <v>3047.684993955012</v>
      </c>
      <c r="H104" s="244">
        <f t="shared" ref="H104" si="307">+G104/F104-1</f>
        <v>0.6609567494598505</v>
      </c>
      <c r="I104" s="3"/>
      <c r="J104" s="135" t="s">
        <v>14</v>
      </c>
      <c r="K104" s="239">
        <f t="shared" ref="K104" si="308">+AVERAGE(K92:K103)</f>
        <v>1709.4441847057872</v>
      </c>
      <c r="L104" s="240">
        <f>+AVERAGE(L92:L103)</f>
        <v>2625.9315803646609</v>
      </c>
      <c r="M104" s="240">
        <f t="shared" ref="M104:P104" si="309">+AVERAGE(M92:M103)</f>
        <v>2882.0789263177307</v>
      </c>
      <c r="N104" s="240">
        <f t="shared" si="309"/>
        <v>1805.4501128098636</v>
      </c>
      <c r="O104" s="241">
        <f t="shared" si="309"/>
        <v>1510.7166087041048</v>
      </c>
      <c r="P104" s="242">
        <f t="shared" si="309"/>
        <v>2345.3418111322612</v>
      </c>
      <c r="Q104" s="166">
        <f t="shared" ref="Q104" si="310">+P104/O104-1</f>
        <v>0.55246973364786078</v>
      </c>
      <c r="R104" s="243">
        <f t="shared" ref="R104" si="311">+POWER(P104/K104,0.2)-1</f>
        <v>6.5295872030874724E-2</v>
      </c>
    </row>
    <row r="105" spans="1:18" ht="26.25" thickBot="1" x14ac:dyDescent="0.3">
      <c r="A105" s="142" t="s">
        <v>12</v>
      </c>
      <c r="B105" s="154"/>
      <c r="C105" s="127">
        <f>+C104/B104-1</f>
        <v>0.27072305457808121</v>
      </c>
      <c r="D105" s="127">
        <f>+D104/C104-1</f>
        <v>-8.0501350081722434E-2</v>
      </c>
      <c r="E105" s="127">
        <f>+E104/D104-1</f>
        <v>-0.48657555391894169</v>
      </c>
      <c r="F105" s="155">
        <f>+F104/E104-1</f>
        <v>0.3754118999010827</v>
      </c>
      <c r="G105" s="143"/>
      <c r="H105" s="145"/>
      <c r="I105" s="2"/>
      <c r="J105" s="142" t="s">
        <v>12</v>
      </c>
      <c r="K105" s="154"/>
      <c r="L105" s="127">
        <f>+L104/K104-1</f>
        <v>0.53613180462900623</v>
      </c>
      <c r="M105" s="127">
        <f>+M104/L104-1</f>
        <v>9.7545323674236295E-2</v>
      </c>
      <c r="N105" s="127">
        <f>+N104/M104-1</f>
        <v>-0.37355979521470462</v>
      </c>
      <c r="O105" s="155">
        <f>+O104/N104-1</f>
        <v>-0.16324655110356845</v>
      </c>
      <c r="P105" s="144">
        <f>+P104/O104-1</f>
        <v>0.55246973364786078</v>
      </c>
      <c r="Q105" s="143"/>
      <c r="R105" s="161"/>
    </row>
    <row r="106" spans="1:18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8" x14ac:dyDescent="0.25">
      <c r="A107" s="276" t="s">
        <v>299</v>
      </c>
      <c r="B107" s="277"/>
      <c r="C107" s="277"/>
      <c r="D107" s="277"/>
      <c r="E107" s="277"/>
      <c r="F107" s="277"/>
      <c r="G107" s="277"/>
      <c r="H107" s="278"/>
      <c r="I107" s="2"/>
      <c r="J107" s="276" t="s">
        <v>300</v>
      </c>
      <c r="K107" s="277"/>
      <c r="L107" s="277"/>
      <c r="M107" s="277"/>
      <c r="N107" s="277"/>
      <c r="O107" s="277"/>
      <c r="P107" s="277"/>
      <c r="Q107" s="277"/>
      <c r="R107" s="278"/>
    </row>
    <row r="108" spans="1:18" ht="38.25" x14ac:dyDescent="0.25">
      <c r="A108" s="128"/>
      <c r="B108" s="146">
        <v>2016</v>
      </c>
      <c r="C108" s="124">
        <f>+B108+1</f>
        <v>2017</v>
      </c>
      <c r="D108" s="124">
        <f t="shared" ref="D108:G108" si="312">+C108+1</f>
        <v>2018</v>
      </c>
      <c r="E108" s="124">
        <f t="shared" si="312"/>
        <v>2019</v>
      </c>
      <c r="F108" s="147">
        <f t="shared" si="312"/>
        <v>2020</v>
      </c>
      <c r="G108" s="129">
        <f t="shared" si="312"/>
        <v>2021</v>
      </c>
      <c r="H108" s="130" t="s">
        <v>16</v>
      </c>
      <c r="I108" s="2"/>
      <c r="J108" s="128"/>
      <c r="K108" s="146">
        <v>2016</v>
      </c>
      <c r="L108" s="124">
        <f>+K108+1</f>
        <v>2017</v>
      </c>
      <c r="M108" s="124">
        <f t="shared" ref="M108:P108" si="313">+L108+1</f>
        <v>2018</v>
      </c>
      <c r="N108" s="124">
        <f t="shared" si="313"/>
        <v>2019</v>
      </c>
      <c r="O108" s="147">
        <f t="shared" si="313"/>
        <v>2020</v>
      </c>
      <c r="P108" s="129">
        <f t="shared" si="313"/>
        <v>2021</v>
      </c>
      <c r="Q108" s="162" t="s">
        <v>16</v>
      </c>
      <c r="R108" s="156" t="s">
        <v>21</v>
      </c>
    </row>
    <row r="109" spans="1:18" x14ac:dyDescent="0.25">
      <c r="A109" s="131" t="s">
        <v>10</v>
      </c>
      <c r="B109" s="236">
        <f>+'[1]10.PRECIO DEL VINO DE TRASLADO'!AB437</f>
        <v>1151.4046770014634</v>
      </c>
      <c r="C109" s="227">
        <f>+'[1]10.PRECIO DEL VINO DE TRASLADO'!AB449</f>
        <v>2132.5451135712269</v>
      </c>
      <c r="D109" s="227">
        <f>+'[1]10.PRECIO DEL VINO DE TRASLADO'!AB461</f>
        <v>2786.5692156948221</v>
      </c>
      <c r="E109" s="227">
        <f>+'[1]10.PRECIO DEL VINO DE TRASLADO'!AB473</f>
        <v>2017.5687372604816</v>
      </c>
      <c r="F109" s="237">
        <f>+'[1]10.PRECIO DEL VINO DE TRASLADO'!AB485</f>
        <v>1229.6431255503621</v>
      </c>
      <c r="G109" s="238">
        <f>+'[1]10.PRECIO DEL VINO DE TRASLADO'!AB497</f>
        <v>2596.5342339772301</v>
      </c>
      <c r="H109" s="133">
        <f>+G109/F109-1</f>
        <v>1.1116161104182782</v>
      </c>
      <c r="I109" s="2"/>
      <c r="J109" s="131" t="s">
        <v>10</v>
      </c>
      <c r="K109" s="236">
        <f>+AVERAGE('[1]10.PRECIO DEL VINO DE TRASLADO'!AB426:AB437)</f>
        <v>1620.8276871133728</v>
      </c>
      <c r="L109" s="227">
        <f>+(SUM(C109)+SUM(B110:B120))/12</f>
        <v>1826.1021376079345</v>
      </c>
      <c r="M109" s="227">
        <f t="shared" ref="M109" si="314">+(SUM(D109)+SUM(C110:C120))/12</f>
        <v>2842.7879557807169</v>
      </c>
      <c r="N109" s="227">
        <f t="shared" ref="N109" si="315">+(SUM(E109)+SUM(D110:D120))/12</f>
        <v>2233.9916736167115</v>
      </c>
      <c r="O109" s="237">
        <f t="shared" ref="O109" si="316">+(SUM(F109)+SUM(E110:E120))/12</f>
        <v>1418.5003812969665</v>
      </c>
      <c r="P109" s="238">
        <f t="shared" ref="P109" si="317">+(SUM(G109)+SUM(F110:F120))/12</f>
        <v>2051.1028281060217</v>
      </c>
      <c r="Q109" s="163">
        <f>+P109/O109-1</f>
        <v>0.44596565157821999</v>
      </c>
      <c r="R109" s="157">
        <f>+POWER(P109/K109,0.2)-1</f>
        <v>4.8214389737599728E-2</v>
      </c>
    </row>
    <row r="110" spans="1:18" x14ac:dyDescent="0.25">
      <c r="A110" s="131" t="s">
        <v>11</v>
      </c>
      <c r="B110" s="236">
        <f>+'[1]10.PRECIO DEL VINO DE TRASLADO'!AB438</f>
        <v>1393.4360189170716</v>
      </c>
      <c r="C110" s="227">
        <f>+'[1]10.PRECIO DEL VINO DE TRASLADO'!AB450</f>
        <v>2364.3018123660577</v>
      </c>
      <c r="D110" s="227">
        <f>+'[1]10.PRECIO DEL VINO DE TRASLADO'!AB462</f>
        <v>2732.5219779085055</v>
      </c>
      <c r="E110" s="227">
        <f>+'[1]10.PRECIO DEL VINO DE TRASLADO'!AB474</f>
        <v>1635.5749557459822</v>
      </c>
      <c r="F110" s="237">
        <f>+'[1]10.PRECIO DEL VINO DE TRASLADO'!AB486</f>
        <v>1178.4588800708257</v>
      </c>
      <c r="G110" s="238">
        <f>+'[1]10.PRECIO DEL VINO DE TRASLADO'!AB498</f>
        <v>2676.866009627347</v>
      </c>
      <c r="H110" s="133">
        <f t="shared" ref="H110:H116" si="318">+G110/F110-1</f>
        <v>1.2714971687993617</v>
      </c>
      <c r="I110" s="2"/>
      <c r="J110" s="131" t="s">
        <v>11</v>
      </c>
      <c r="K110" s="236">
        <f>+AVERAGE('[1]10.PRECIO DEL VINO DE TRASLADO'!AB427:AB438)</f>
        <v>1582.2270926346457</v>
      </c>
      <c r="L110" s="227">
        <f>+(SUM(C109:C110)+SUM(B111:B120))/12</f>
        <v>1907.0076203953504</v>
      </c>
      <c r="M110" s="227">
        <f t="shared" ref="M110" si="319">+(SUM(D109:D110)+SUM(C111:C120))/12</f>
        <v>2873.4729695759211</v>
      </c>
      <c r="N110" s="227">
        <f t="shared" ref="N110" si="320">+(SUM(E109:E110)+SUM(D111:D120))/12</f>
        <v>2142.5794217698344</v>
      </c>
      <c r="O110" s="237">
        <f t="shared" ref="O110" si="321">+(SUM(F109:F110)+SUM(E111:E120))/12</f>
        <v>1380.4073749907036</v>
      </c>
      <c r="P110" s="238">
        <f t="shared" ref="P110" si="322">+(SUM(G109:G110)+SUM(F111:F120))/12</f>
        <v>2175.9700889023984</v>
      </c>
      <c r="Q110" s="163">
        <f t="shared" ref="Q110:Q115" si="323">+P110/O110-1</f>
        <v>0.57632458962851629</v>
      </c>
      <c r="R110" s="157">
        <f t="shared" ref="R110:R115" si="324">+POWER(P110/K110,0.2)-1</f>
        <v>6.5802711768418565E-2</v>
      </c>
    </row>
    <row r="111" spans="1:18" x14ac:dyDescent="0.25">
      <c r="A111" s="131" t="s">
        <v>0</v>
      </c>
      <c r="B111" s="236">
        <f>+'[1]10.PRECIO DEL VINO DE TRASLADO'!AB439</f>
        <v>1467.0007976638742</v>
      </c>
      <c r="C111" s="227">
        <f>+'[1]10.PRECIO DEL VINO DE TRASLADO'!AB451</f>
        <v>1962.3637209349963</v>
      </c>
      <c r="D111" s="227">
        <f>+'[1]10.PRECIO DEL VINO DE TRASLADO'!AB463</f>
        <v>2617.231953280163</v>
      </c>
      <c r="E111" s="227">
        <f>+'[1]10.PRECIO DEL VINO DE TRASLADO'!AB475</f>
        <v>1444.0672709707803</v>
      </c>
      <c r="F111" s="237">
        <f>+'[1]10.PRECIO DEL VINO DE TRASLADO'!AB487</f>
        <v>1586.6856923220466</v>
      </c>
      <c r="G111" s="238">
        <f>+'[1]10.PRECIO DEL VINO DE TRASLADO'!AB499</f>
        <v>3367.2912174950393</v>
      </c>
      <c r="H111" s="133">
        <f t="shared" si="318"/>
        <v>1.1222169165508467</v>
      </c>
      <c r="I111" s="2"/>
      <c r="J111" s="131" t="s">
        <v>0</v>
      </c>
      <c r="K111" s="236">
        <f>+AVERAGE('[1]10.PRECIO DEL VINO DE TRASLADO'!AB428:AB439)</f>
        <v>1563.9357249793593</v>
      </c>
      <c r="L111" s="227">
        <f>+(SUM(C109:C111)+SUM(B112:B120))/12</f>
        <v>1948.2878640012771</v>
      </c>
      <c r="M111" s="227">
        <f t="shared" ref="M111" si="325">+(SUM(D109:D111)+SUM(C112:C120))/12</f>
        <v>2928.0453222713513</v>
      </c>
      <c r="N111" s="227">
        <f t="shared" ref="N111" si="326">+(SUM(E109:E111)+SUM(D112:D120))/12</f>
        <v>2044.815698244053</v>
      </c>
      <c r="O111" s="237">
        <f t="shared" ref="O111" si="327">+(SUM(F109:F111)+SUM(E112:E120))/12</f>
        <v>1392.2922434366426</v>
      </c>
      <c r="P111" s="238">
        <f t="shared" ref="P111" si="328">+(SUM(G109:G111)+SUM(F112:F120))/12</f>
        <v>2324.353882666815</v>
      </c>
      <c r="Q111" s="163">
        <f t="shared" si="323"/>
        <v>0.66944396452969723</v>
      </c>
      <c r="R111" s="157">
        <f t="shared" si="324"/>
        <v>8.2471996368473022E-2</v>
      </c>
    </row>
    <row r="112" spans="1:18" x14ac:dyDescent="0.25">
      <c r="A112" s="131" t="s">
        <v>1</v>
      </c>
      <c r="B112" s="236">
        <f>+'[1]10.PRECIO DEL VINO DE TRASLADO'!AB440</f>
        <v>1567.4848178819409</v>
      </c>
      <c r="C112" s="227">
        <f>+'[1]10.PRECIO DEL VINO DE TRASLADO'!AB452</f>
        <v>2825.9451049818481</v>
      </c>
      <c r="D112" s="227">
        <f>+'[1]10.PRECIO DEL VINO DE TRASLADO'!AB464</f>
        <v>2451.1283900338567</v>
      </c>
      <c r="E112" s="227">
        <f>+'[1]10.PRECIO DEL VINO DE TRASLADO'!AB476</f>
        <v>1441.0010138823368</v>
      </c>
      <c r="F112" s="237">
        <f>+'[1]10.PRECIO DEL VINO DE TRASLADO'!AB488</f>
        <v>2120.4192987877159</v>
      </c>
      <c r="G112" s="238">
        <f>+'[1]10.PRECIO DEL VINO DE TRASLADO'!AB500</f>
        <v>3902.9269610399997</v>
      </c>
      <c r="H112" s="133">
        <f t="shared" si="318"/>
        <v>0.84063923737695534</v>
      </c>
      <c r="I112" s="2"/>
      <c r="J112" s="131" t="s">
        <v>1</v>
      </c>
      <c r="K112" s="236">
        <f>+AVERAGE('[1]10.PRECIO DEL VINO DE TRASLADO'!AB429:AB440)</f>
        <v>1560.9182336459364</v>
      </c>
      <c r="L112" s="227">
        <f>+(SUM(C109:C112)+SUM(B113:B120))/12</f>
        <v>2053.1595545929358</v>
      </c>
      <c r="M112" s="227">
        <f t="shared" ref="M112" si="329">+(SUM(D109:D112)+SUM(C113:C120))/12</f>
        <v>2896.8105960256858</v>
      </c>
      <c r="N112" s="227">
        <f t="shared" ref="N112" si="330">+(SUM(E109:E112)+SUM(D113:D120))/12</f>
        <v>1960.6384168980924</v>
      </c>
      <c r="O112" s="237">
        <f t="shared" ref="O112" si="331">+(SUM(F109:F112)+SUM(E113:E120))/12</f>
        <v>1448.9104338454242</v>
      </c>
      <c r="P112" s="238">
        <f t="shared" ref="P112" si="332">+(SUM(G109:G112)+SUM(F113:F120))/12</f>
        <v>2472.8961878545051</v>
      </c>
      <c r="Q112" s="163">
        <f t="shared" si="323"/>
        <v>0.70672812486511782</v>
      </c>
      <c r="R112" s="157">
        <f t="shared" si="324"/>
        <v>9.6390203225915183E-2</v>
      </c>
    </row>
    <row r="113" spans="1:18" x14ac:dyDescent="0.25">
      <c r="A113" s="131" t="s">
        <v>2</v>
      </c>
      <c r="B113" s="236">
        <f>+'[1]10.PRECIO DEL VINO DE TRASLADO'!AB441</f>
        <v>1795.8464787408311</v>
      </c>
      <c r="C113" s="227">
        <f>+'[1]10.PRECIO DEL VINO DE TRASLADO'!AB453</f>
        <v>2843.2452351457709</v>
      </c>
      <c r="D113" s="227">
        <f>+'[1]10.PRECIO DEL VINO DE TRASLADO'!AB465</f>
        <v>2418.4930604065162</v>
      </c>
      <c r="E113" s="227">
        <f>+'[1]10.PRECIO DEL VINO DE TRASLADO'!AB477</f>
        <v>1408.3430339385525</v>
      </c>
      <c r="F113" s="237">
        <f>+'[1]10.PRECIO DEL VINO DE TRASLADO'!AB489</f>
        <v>1947.3690349770191</v>
      </c>
      <c r="G113" s="238">
        <f>+'[1]10.PRECIO DEL VINO DE TRASLADO'!AB501</f>
        <v>3508.4800800000003</v>
      </c>
      <c r="H113" s="133">
        <f t="shared" si="318"/>
        <v>0.80165136498712175</v>
      </c>
      <c r="I113" s="2"/>
      <c r="J113" s="131" t="s">
        <v>2</v>
      </c>
      <c r="K113" s="236">
        <f>+AVERAGE('[1]10.PRECIO DEL VINO DE TRASLADO'!AB430:AB441)</f>
        <v>1591.2658405491893</v>
      </c>
      <c r="L113" s="227">
        <f>+(SUM(C109:C113)+SUM(B114:B120))/12</f>
        <v>2140.4427842933478</v>
      </c>
      <c r="M113" s="227">
        <f t="shared" ref="M113" si="333">+(SUM(D109:D113)+SUM(C114:C120))/12</f>
        <v>2861.414581464081</v>
      </c>
      <c r="N113" s="227">
        <f t="shared" ref="N113" si="334">+(SUM(E109:E113)+SUM(D114:D120))/12</f>
        <v>1876.4592480257622</v>
      </c>
      <c r="O113" s="237">
        <f t="shared" ref="O113" si="335">+(SUM(F109:F113)+SUM(E114:E120))/12</f>
        <v>1493.8292672652963</v>
      </c>
      <c r="P113" s="238">
        <f t="shared" ref="P113" si="336">+(SUM(G109:G113)+SUM(F114:F120))/12</f>
        <v>2602.9887749397535</v>
      </c>
      <c r="Q113" s="163">
        <f t="shared" si="323"/>
        <v>0.74249416046383865</v>
      </c>
      <c r="R113" s="157">
        <f t="shared" si="324"/>
        <v>0.10343285505029853</v>
      </c>
    </row>
    <row r="114" spans="1:18" x14ac:dyDescent="0.25">
      <c r="A114" s="131" t="s">
        <v>3</v>
      </c>
      <c r="B114" s="236">
        <f>+'[1]10.PRECIO DEL VINO DE TRASLADO'!AB442</f>
        <v>1669.9649604226374</v>
      </c>
      <c r="C114" s="227">
        <f>+'[1]10.PRECIO DEL VINO DE TRASLADO'!AB454</f>
        <v>3121.3324419086371</v>
      </c>
      <c r="D114" s="227">
        <f>+'[1]10.PRECIO DEL VINO DE TRASLADO'!AB466</f>
        <v>2369.5356006083184</v>
      </c>
      <c r="E114" s="227">
        <f>+'[1]10.PRECIO DEL VINO DE TRASLADO'!AB478</f>
        <v>1453.6779631783613</v>
      </c>
      <c r="F114" s="237">
        <f>+'[1]10.PRECIO DEL VINO DE TRASLADO'!AB490</f>
        <v>2004.9309730643347</v>
      </c>
      <c r="G114" s="238">
        <f>+'[1]10.PRECIO DEL VINO DE TRASLADO'!AB502</f>
        <v>3242.03</v>
      </c>
      <c r="H114" s="133">
        <f t="shared" si="318"/>
        <v>0.61702823865546086</v>
      </c>
      <c r="I114" s="2"/>
      <c r="J114" s="131" t="s">
        <v>3</v>
      </c>
      <c r="K114" s="236">
        <f>+AVERAGE('[1]10.PRECIO DEL VINO DE TRASLADO'!AB431:AB442)</f>
        <v>1577.6899435617916</v>
      </c>
      <c r="L114" s="227">
        <f>+(SUM(C109:C114)+SUM(B115:B120))/12</f>
        <v>2261.390074417181</v>
      </c>
      <c r="M114" s="227">
        <f t="shared" ref="M114" si="337">+(SUM(D109:D114)+SUM(C115:C120))/12</f>
        <v>2798.7648446890544</v>
      </c>
      <c r="N114" s="227">
        <f t="shared" ref="N114" si="338">+(SUM(E109:E114)+SUM(D115:D120))/12</f>
        <v>1800.1377782399325</v>
      </c>
      <c r="O114" s="237">
        <f t="shared" ref="O114" si="339">+(SUM(F109:F114)+SUM(E115:E120))/12</f>
        <v>1539.7670180891273</v>
      </c>
      <c r="P114" s="238">
        <f t="shared" ref="P114" si="340">+(SUM(G109:G114)+SUM(F115:F120))/12</f>
        <v>2706.0803605177257</v>
      </c>
      <c r="Q114" s="163">
        <f t="shared" si="323"/>
        <v>0.75746092020857136</v>
      </c>
      <c r="R114" s="157">
        <f t="shared" si="324"/>
        <v>0.11394514861323635</v>
      </c>
    </row>
    <row r="115" spans="1:18" x14ac:dyDescent="0.25">
      <c r="A115" s="131" t="s">
        <v>4</v>
      </c>
      <c r="B115" s="236">
        <f>+'[1]10.PRECIO DEL VINO DE TRASLADO'!AB443</f>
        <v>1689.9218987733279</v>
      </c>
      <c r="C115" s="227">
        <f>+'[1]10.PRECIO DEL VINO DE TRASLADO'!AB455</f>
        <v>2939.8352064577525</v>
      </c>
      <c r="D115" s="227">
        <f>+'[1]10.PRECIO DEL VINO DE TRASLADO'!AB467</f>
        <v>2321.3196877277815</v>
      </c>
      <c r="E115" s="227">
        <f>+'[1]10.PRECIO DEL VINO DE TRASLADO'!AB479</f>
        <v>1453.6781329019054</v>
      </c>
      <c r="F115" s="237">
        <f>+'[1]10.PRECIO DEL VINO DE TRASLADO'!AB491</f>
        <v>2088.5895178115497</v>
      </c>
      <c r="G115" s="238">
        <f>+'[1]10.PRECIO DEL VINO DE TRASLADO'!AB503</f>
        <v>3693.3754863813228</v>
      </c>
      <c r="H115" s="133">
        <f t="shared" si="318"/>
        <v>0.76835872002809236</v>
      </c>
      <c r="I115" s="2"/>
      <c r="J115" s="131" t="s">
        <v>4</v>
      </c>
      <c r="K115" s="236">
        <f>+AVERAGE('[1]10.PRECIO DEL VINO DE TRASLADO'!AB432:AB443)</f>
        <v>1561.3258129364615</v>
      </c>
      <c r="L115" s="227">
        <f>+(SUM(C109:C115)+SUM(B116:B120))/12</f>
        <v>2365.5495167242161</v>
      </c>
      <c r="M115" s="227">
        <f t="shared" ref="M115" si="341">+(SUM(D109:D115)+SUM(C116:C120))/12</f>
        <v>2747.2218847948898</v>
      </c>
      <c r="N115" s="227">
        <f t="shared" ref="N115" si="342">+(SUM(E109:E115)+SUM(D116:D120))/12</f>
        <v>1727.8343153377762</v>
      </c>
      <c r="O115" s="237">
        <f t="shared" ref="O115" si="343">+(SUM(F109:F115)+SUM(E116:E120))/12</f>
        <v>1592.6763001649313</v>
      </c>
      <c r="P115" s="238">
        <f t="shared" ref="P115" si="344">+(SUM(G109:G115)+SUM(F116:F120))/12</f>
        <v>2839.8125245652068</v>
      </c>
      <c r="Q115" s="163">
        <f t="shared" si="323"/>
        <v>0.78304437899347601</v>
      </c>
      <c r="R115" s="157">
        <f t="shared" si="324"/>
        <v>0.12709163374410704</v>
      </c>
    </row>
    <row r="116" spans="1:18" x14ac:dyDescent="0.25">
      <c r="A116" s="131" t="s">
        <v>5</v>
      </c>
      <c r="B116" s="236">
        <f>+'[1]10.PRECIO DEL VINO DE TRASLADO'!AB444</f>
        <v>1787.3760329126465</v>
      </c>
      <c r="C116" s="227">
        <f>+'[1]10.PRECIO DEL VINO DE TRASLADO'!AB456</f>
        <v>3140.1250530277789</v>
      </c>
      <c r="D116" s="227">
        <f>+'[1]10.PRECIO DEL VINO DE TRASLADO'!AB468</f>
        <v>2070.5853903936672</v>
      </c>
      <c r="E116" s="227">
        <f>+'[1]10.PRECIO DEL VINO DE TRASLADO'!AB480</f>
        <v>1426.2183476790135</v>
      </c>
      <c r="F116" s="237">
        <f>+'[1]10.PRECIO DEL VINO DE TRASLADO'!AB492</f>
        <v>2045.7605970170664</v>
      </c>
      <c r="G116" s="238">
        <f>+'[1]10.PRECIO DEL VINO DE TRASLADO'!AB504</f>
        <v>3715.1671408924035</v>
      </c>
      <c r="H116" s="133">
        <f t="shared" si="318"/>
        <v>0.81603221134941539</v>
      </c>
      <c r="I116" s="2"/>
      <c r="J116" s="131" t="s">
        <v>5</v>
      </c>
      <c r="K116" s="236">
        <f>+AVERAGE('[1]10.PRECIO DEL VINO DE TRASLADO'!AB433:AB444)</f>
        <v>1558.1857727274964</v>
      </c>
      <c r="L116" s="227">
        <f>+(SUM(C109:C116)+SUM(B117:B120))/12</f>
        <v>2478.2786017338108</v>
      </c>
      <c r="M116" s="227">
        <f t="shared" ref="M116" si="345">+(SUM(D109:D116)+SUM(C117:C120))/12</f>
        <v>2658.0935795753808</v>
      </c>
      <c r="N116" s="227">
        <f t="shared" ref="N116" si="346">+(SUM(E109:E116)+SUM(D117:D120))/12</f>
        <v>1674.1370617782216</v>
      </c>
      <c r="O116" s="237">
        <f t="shared" ref="O116:P116" si="347">+(SUM(F109:F116)+SUM(E117:E120))/12</f>
        <v>1644.3048209431024</v>
      </c>
      <c r="P116" s="238">
        <f t="shared" si="347"/>
        <v>2978.9297365548177</v>
      </c>
      <c r="Q116" s="163">
        <f t="shared" ref="Q116" si="348">+P116/O116-1</f>
        <v>0.8116651478563639</v>
      </c>
      <c r="R116" s="157">
        <f t="shared" ref="R116" si="349">+POWER(P116/K116,0.2)-1</f>
        <v>0.13838248469916858</v>
      </c>
    </row>
    <row r="117" spans="1:18" x14ac:dyDescent="0.25">
      <c r="A117" s="131" t="s">
        <v>6</v>
      </c>
      <c r="B117" s="236">
        <f>+'[1]10.PRECIO DEL VINO DE TRASLADO'!AB445</f>
        <v>1893.7627990852116</v>
      </c>
      <c r="C117" s="227">
        <f>+'[1]10.PRECIO DEL VINO DE TRASLADO'!AB457</f>
        <v>3044.913134877851</v>
      </c>
      <c r="D117" s="227">
        <f>+'[1]10.PRECIO DEL VINO DE TRASLADO'!AB469</f>
        <v>2055.8857226005293</v>
      </c>
      <c r="E117" s="227">
        <f>+'[1]10.PRECIO DEL VINO DE TRASLADO'!AB481</f>
        <v>1417.4538985278143</v>
      </c>
      <c r="F117" s="237">
        <f>+'[1]10.PRECIO DEL VINO DE TRASLADO'!AB493</f>
        <v>2001.3297819458419</v>
      </c>
      <c r="G117" s="238"/>
      <c r="H117" s="134"/>
      <c r="I117" s="2"/>
      <c r="J117" s="131" t="s">
        <v>6</v>
      </c>
      <c r="K117" s="236">
        <f>+AVERAGE('[1]10.PRECIO DEL VINO DE TRASLADO'!AB434:AB445)</f>
        <v>1573.5030424857553</v>
      </c>
      <c r="L117" s="227">
        <f>+(SUM(C109:C117)+SUM(B118:B120))/12</f>
        <v>2574.2077963831975</v>
      </c>
      <c r="M117" s="227">
        <f t="shared" ref="M117" si="350">+(SUM(D109:D117)+SUM(C118:C120))/12</f>
        <v>2575.6746285522709</v>
      </c>
      <c r="N117" s="227">
        <f t="shared" ref="N117" si="351">+(SUM(E109:E117)+SUM(D118:D120))/12</f>
        <v>1620.9344097721621</v>
      </c>
      <c r="O117" s="237">
        <f t="shared" ref="O117" si="352">+(SUM(F109:F117)+SUM(E118:E120))/12</f>
        <v>1692.9611445612711</v>
      </c>
      <c r="P117" s="238"/>
      <c r="Q117" s="164"/>
      <c r="R117" s="158"/>
    </row>
    <row r="118" spans="1:18" x14ac:dyDescent="0.25">
      <c r="A118" s="131" t="s">
        <v>7</v>
      </c>
      <c r="B118" s="236">
        <f>+'[1]10.PRECIO DEL VINO DE TRASLADO'!AB446</f>
        <v>2387.558111806024</v>
      </c>
      <c r="C118" s="227">
        <f>+'[1]10.PRECIO DEL VINO DE TRASLADO'!AB458</f>
        <v>3476.4418883484282</v>
      </c>
      <c r="D118" s="227">
        <f>+'[1]10.PRECIO DEL VINO DE TRASLADO'!AB470</f>
        <v>1986.0012405398156</v>
      </c>
      <c r="E118" s="227">
        <f>+'[1]10.PRECIO DEL VINO DE TRASLADO'!AB482</f>
        <v>1494.0522187141164</v>
      </c>
      <c r="F118" s="237">
        <f>+'[1]10.PRECIO DEL VINO DE TRASLADO'!AB494</f>
        <v>2153.5584938925717</v>
      </c>
      <c r="G118" s="238"/>
      <c r="H118" s="134"/>
      <c r="I118" s="2"/>
      <c r="J118" s="131" t="s">
        <v>7</v>
      </c>
      <c r="K118" s="236">
        <f>+AVERAGE('[1]10.PRECIO DEL VINO DE TRASLADO'!AB435:AB446)</f>
        <v>1633.3429229052106</v>
      </c>
      <c r="L118" s="227">
        <f>+(SUM(C109:C118)+SUM(B119:B120))/12</f>
        <v>2664.9481110950642</v>
      </c>
      <c r="M118" s="227">
        <f t="shared" ref="M118" si="353">+(SUM(D109:D118)+SUM(C119:C120))/12</f>
        <v>2451.4712412348863</v>
      </c>
      <c r="N118" s="227">
        <f t="shared" ref="N118" si="354">+(SUM(E109:E118)+SUM(D119:D120))/12</f>
        <v>1579.9386579533539</v>
      </c>
      <c r="O118" s="237">
        <f t="shared" ref="O118" si="355">+(SUM(F109:F118)+SUM(E119:E120))/12</f>
        <v>1747.9200008261425</v>
      </c>
      <c r="P118" s="238"/>
      <c r="Q118" s="164"/>
      <c r="R118" s="158"/>
    </row>
    <row r="119" spans="1:18" x14ac:dyDescent="0.25">
      <c r="A119" s="131" t="s">
        <v>8</v>
      </c>
      <c r="B119" s="236">
        <f>+'[1]10.PRECIO DEL VINO DE TRASLADO'!AB447</f>
        <v>2043.3217222752257</v>
      </c>
      <c r="C119" s="227">
        <f>+'[1]10.PRECIO DEL VINO DE TRASLADO'!AB459</f>
        <v>2824.382574597314</v>
      </c>
      <c r="D119" s="227">
        <f>+'[1]10.PRECIO DEL VINO DE TRASLADO'!AB471</f>
        <v>1843.4242266773438</v>
      </c>
      <c r="E119" s="227">
        <f>+'[1]10.PRECIO DEL VINO DE TRASLADO'!AB483</f>
        <v>1283.3864595785803</v>
      </c>
      <c r="F119" s="237">
        <f>+'[1]10.PRECIO DEL VINO DE TRASLADO'!AB495</f>
        <v>2385.780131329052</v>
      </c>
      <c r="G119" s="238"/>
      <c r="H119" s="134"/>
      <c r="I119" s="2"/>
      <c r="J119" s="131" t="s">
        <v>8</v>
      </c>
      <c r="K119" s="236">
        <f>+AVERAGE('[1]10.PRECIO DEL VINO DE TRASLADO'!AB436:AB447)</f>
        <v>1692.5855353679938</v>
      </c>
      <c r="L119" s="227">
        <f>+(SUM(C109:C119)+SUM(B120))/12</f>
        <v>2730.0365154552383</v>
      </c>
      <c r="M119" s="227">
        <f t="shared" ref="M119" si="356">+(SUM(D109:D119)+SUM(C120))/12</f>
        <v>2369.7247122415552</v>
      </c>
      <c r="N119" s="227">
        <f t="shared" ref="N119" si="357">+(SUM(E109:E119)+SUM(D120))/12</f>
        <v>1533.2688440284571</v>
      </c>
      <c r="O119" s="237">
        <f t="shared" ref="O119" si="358">+(SUM(F109:F119)+SUM(E120))/12</f>
        <v>1839.7861401386817</v>
      </c>
      <c r="P119" s="238"/>
      <c r="Q119" s="164"/>
      <c r="R119" s="158"/>
    </row>
    <row r="120" spans="1:18" x14ac:dyDescent="0.25">
      <c r="A120" s="131" t="s">
        <v>9</v>
      </c>
      <c r="B120" s="236">
        <f>+'[1]10.PRECIO DEL VINO DE TRASLADO'!AB448</f>
        <v>2085.0068992451979</v>
      </c>
      <c r="C120" s="227">
        <f>+'[1]10.PRECIO DEL VINO DE TRASLADO'!AB460</f>
        <v>2784.0000810273455</v>
      </c>
      <c r="D120" s="227">
        <f>+'[1]10.PRECIO DEL VINO DE TRASLADO'!AB472</f>
        <v>1924.2040959635588</v>
      </c>
      <c r="E120" s="227">
        <f>+'[1]10.PRECIO DEL VINO DE TRASLADO'!AB484</f>
        <v>1334.9081548957945</v>
      </c>
      <c r="F120" s="237">
        <f>+'[1]10.PRECIO DEL VINO DE TRASLADO'!AB496</f>
        <v>2503.8173020770082</v>
      </c>
      <c r="G120" s="238"/>
      <c r="H120" s="134"/>
      <c r="I120" s="2"/>
      <c r="J120" s="131" t="s">
        <v>9</v>
      </c>
      <c r="K120" s="236">
        <f>+AVERAGE('[1]10.PRECIO DEL VINO DE TRASLADO'!AB437:AB448)</f>
        <v>1744.3404345604547</v>
      </c>
      <c r="L120" s="227">
        <f>+(SUM(C109:C120))/12</f>
        <v>2788.2859472704172</v>
      </c>
      <c r="M120" s="227">
        <f t="shared" ref="M120" si="359">+(SUM(D109:D120))/12</f>
        <v>2298.0750468195733</v>
      </c>
      <c r="N120" s="227">
        <f t="shared" ref="N120" si="360">+(SUM(E109:E120))/12</f>
        <v>1484.1608489394766</v>
      </c>
      <c r="O120" s="237">
        <f t="shared" ref="O120" si="361">+(SUM(F109:F120))/12</f>
        <v>1937.1952357371163</v>
      </c>
      <c r="P120" s="238"/>
      <c r="Q120" s="164"/>
      <c r="R120" s="158"/>
    </row>
    <row r="121" spans="1:18" ht="25.5" x14ac:dyDescent="0.25">
      <c r="A121" s="135" t="s">
        <v>13</v>
      </c>
      <c r="B121" s="239">
        <f>AVERAGE(B109:B120)</f>
        <v>1744.3404345604547</v>
      </c>
      <c r="C121" s="240">
        <f t="shared" ref="C121:G121" si="362">AVERAGE(C109:C120)</f>
        <v>2788.2859472704172</v>
      </c>
      <c r="D121" s="240">
        <f t="shared" si="362"/>
        <v>2298.0750468195733</v>
      </c>
      <c r="E121" s="240">
        <f t="shared" si="362"/>
        <v>1484.1608489394766</v>
      </c>
      <c r="F121" s="241">
        <f t="shared" si="362"/>
        <v>1937.1952357371163</v>
      </c>
      <c r="G121" s="242">
        <f t="shared" si="362"/>
        <v>3337.8338911766682</v>
      </c>
      <c r="H121" s="244">
        <f t="shared" ref="H121" si="363">+G121/F121-1</f>
        <v>0.72302400377657294</v>
      </c>
      <c r="I121" s="3"/>
      <c r="J121" s="135" t="s">
        <v>14</v>
      </c>
      <c r="K121" s="239">
        <f t="shared" ref="K121" si="364">+AVERAGE(K109:K120)</f>
        <v>1605.0123369556388</v>
      </c>
      <c r="L121" s="240">
        <f>+AVERAGE(L109:L120)</f>
        <v>2311.4747103308314</v>
      </c>
      <c r="M121" s="240">
        <f t="shared" ref="M121:P121" si="365">+AVERAGE(M109:M120)</f>
        <v>2691.79644691878</v>
      </c>
      <c r="N121" s="240">
        <f t="shared" si="365"/>
        <v>1806.5746978836523</v>
      </c>
      <c r="O121" s="241">
        <f t="shared" si="365"/>
        <v>1594.0458634412837</v>
      </c>
      <c r="P121" s="242">
        <f t="shared" si="365"/>
        <v>2519.0167980134056</v>
      </c>
      <c r="Q121" s="166">
        <f t="shared" ref="Q121" si="366">+P121/O121-1</f>
        <v>0.58026619922670308</v>
      </c>
      <c r="R121" s="243">
        <f t="shared" ref="R121" si="367">+POWER(P121/K121,0.2)-1</f>
        <v>9.4335625632905762E-2</v>
      </c>
    </row>
    <row r="122" spans="1:18" ht="26.25" thickBot="1" x14ac:dyDescent="0.3">
      <c r="A122" s="142" t="s">
        <v>12</v>
      </c>
      <c r="B122" s="154"/>
      <c r="C122" s="127">
        <f>+C121/B121-1</f>
        <v>0.59847578604862162</v>
      </c>
      <c r="D122" s="127">
        <f>+D121/C121-1</f>
        <v>-0.17581084211636688</v>
      </c>
      <c r="E122" s="127">
        <f>+E121/D121-1</f>
        <v>-0.35417215769629251</v>
      </c>
      <c r="F122" s="155">
        <f>+F121/E121-1</f>
        <v>0.30524615113069475</v>
      </c>
      <c r="G122" s="143"/>
      <c r="H122" s="145"/>
      <c r="I122" s="2"/>
      <c r="J122" s="142" t="s">
        <v>12</v>
      </c>
      <c r="K122" s="154"/>
      <c r="L122" s="127">
        <f>+L121/K121-1</f>
        <v>0.4401600891836126</v>
      </c>
      <c r="M122" s="127">
        <f>+M121/L121-1</f>
        <v>0.16453640391917368</v>
      </c>
      <c r="N122" s="127">
        <f>+N121/M121-1</f>
        <v>-0.32885909707192562</v>
      </c>
      <c r="O122" s="155">
        <f>+O121/N121-1</f>
        <v>-0.11764187480946109</v>
      </c>
      <c r="P122" s="144">
        <f>+P121/O121-1</f>
        <v>0.58026619922670308</v>
      </c>
      <c r="Q122" s="143"/>
      <c r="R122" s="161"/>
    </row>
    <row r="124" spans="1:18" x14ac:dyDescent="0.25">
      <c r="A124" s="276" t="s">
        <v>301</v>
      </c>
      <c r="B124" s="277"/>
      <c r="C124" s="277"/>
      <c r="D124" s="277"/>
      <c r="E124" s="277"/>
      <c r="F124" s="277"/>
      <c r="G124" s="277"/>
      <c r="H124" s="278"/>
      <c r="I124" s="2"/>
      <c r="J124" s="276" t="s">
        <v>302</v>
      </c>
      <c r="K124" s="277"/>
      <c r="L124" s="277"/>
      <c r="M124" s="277"/>
      <c r="N124" s="277"/>
      <c r="O124" s="277"/>
      <c r="P124" s="277"/>
      <c r="Q124" s="277"/>
      <c r="R124" s="278"/>
    </row>
    <row r="125" spans="1:18" ht="38.25" x14ac:dyDescent="0.25">
      <c r="A125" s="128"/>
      <c r="B125" s="146">
        <v>2016</v>
      </c>
      <c r="C125" s="124">
        <f>+B125+1</f>
        <v>2017</v>
      </c>
      <c r="D125" s="124">
        <f t="shared" ref="D125:G125" si="368">+C125+1</f>
        <v>2018</v>
      </c>
      <c r="E125" s="124">
        <f t="shared" si="368"/>
        <v>2019</v>
      </c>
      <c r="F125" s="147">
        <f t="shared" si="368"/>
        <v>2020</v>
      </c>
      <c r="G125" s="129">
        <f t="shared" si="368"/>
        <v>2021</v>
      </c>
      <c r="H125" s="130" t="s">
        <v>16</v>
      </c>
      <c r="I125" s="2"/>
      <c r="J125" s="128"/>
      <c r="K125" s="146">
        <v>2016</v>
      </c>
      <c r="L125" s="124">
        <f>+K125+1</f>
        <v>2017</v>
      </c>
      <c r="M125" s="124">
        <f t="shared" ref="M125:P125" si="369">+L125+1</f>
        <v>2018</v>
      </c>
      <c r="N125" s="124">
        <f t="shared" si="369"/>
        <v>2019</v>
      </c>
      <c r="O125" s="147">
        <f t="shared" si="369"/>
        <v>2020</v>
      </c>
      <c r="P125" s="129">
        <f t="shared" si="369"/>
        <v>2021</v>
      </c>
      <c r="Q125" s="162" t="s">
        <v>16</v>
      </c>
      <c r="R125" s="156" t="s">
        <v>21</v>
      </c>
    </row>
    <row r="126" spans="1:18" x14ac:dyDescent="0.25">
      <c r="A126" s="131" t="s">
        <v>10</v>
      </c>
      <c r="B126" s="236">
        <f>+'[1]10.PRECIO DEL VINO DE TRASLADO'!AC437</f>
        <v>1839.6991928089328</v>
      </c>
      <c r="C126" s="227">
        <f>+'[1]10.PRECIO DEL VINO DE TRASLADO'!AC449</f>
        <v>4337.0024413496858</v>
      </c>
      <c r="D126" s="227">
        <f>+'[1]10.PRECIO DEL VINO DE TRASLADO'!AC461</f>
        <v>3678.1975971667825</v>
      </c>
      <c r="E126" s="227">
        <f>+'[1]10.PRECIO DEL VINO DE TRASLADO'!AC473</f>
        <v>2380.8413053764298</v>
      </c>
      <c r="F126" s="237">
        <f>+'[1]10.PRECIO DEL VINO DE TRASLADO'!AC485</f>
        <v>1473.4005652722635</v>
      </c>
      <c r="G126" s="238">
        <f>+'[1]10.PRECIO DEL VINO DE TRASLADO'!AC497</f>
        <v>2705.2024736960939</v>
      </c>
      <c r="H126" s="133">
        <f>+G126/F126-1</f>
        <v>0.8360264937160593</v>
      </c>
      <c r="I126" s="2"/>
      <c r="J126" s="131" t="s">
        <v>10</v>
      </c>
      <c r="K126" s="236">
        <f>+AVERAGE('[1]10.PRECIO DEL VINO DE TRASLADO'!AC426:AC437)</f>
        <v>2073.6605761443957</v>
      </c>
      <c r="L126" s="227">
        <f>+(SUM(C126)+SUM(B127:B137))/12</f>
        <v>3183.6148195458536</v>
      </c>
      <c r="M126" s="227">
        <f t="shared" ref="M126" si="370">+(SUM(D126)+SUM(C127:C137))/12</f>
        <v>4204.4615376875763</v>
      </c>
      <c r="N126" s="227">
        <f t="shared" ref="N126" si="371">+(SUM(E126)+SUM(D127:D137))/12</f>
        <v>2906.6319297427749</v>
      </c>
      <c r="O126" s="237">
        <f t="shared" ref="O126" si="372">+(SUM(F126)+SUM(E127:E137))/12</f>
        <v>1728.2977811529863</v>
      </c>
      <c r="P126" s="238">
        <f t="shared" ref="P126" si="373">+(SUM(G126)+SUM(F127:F137))/12</f>
        <v>2145.2109404581938</v>
      </c>
      <c r="Q126" s="163">
        <f>+P126/O126-1</f>
        <v>0.2412276193672338</v>
      </c>
      <c r="R126" s="157">
        <f>+POWER(P126/K126,0.2)-1</f>
        <v>6.8075564465466254E-3</v>
      </c>
    </row>
    <row r="127" spans="1:18" x14ac:dyDescent="0.25">
      <c r="A127" s="131" t="s">
        <v>11</v>
      </c>
      <c r="B127" s="236">
        <f>+'[1]10.PRECIO DEL VINO DE TRASLADO'!AC438</f>
        <v>1989.0657168428204</v>
      </c>
      <c r="C127" s="227">
        <f>+'[1]10.PRECIO DEL VINO DE TRASLADO'!AC450</f>
        <v>4175.0196454987627</v>
      </c>
      <c r="D127" s="227">
        <f>+'[1]10.PRECIO DEL VINO DE TRASLADO'!AC462</f>
        <v>3663.7113963652937</v>
      </c>
      <c r="E127" s="227">
        <f>+'[1]10.PRECIO DEL VINO DE TRASLADO'!AC474</f>
        <v>2104.7754340887541</v>
      </c>
      <c r="F127" s="237">
        <f>+'[1]10.PRECIO DEL VINO DE TRASLADO'!AC486</f>
        <v>1515.7096876488397</v>
      </c>
      <c r="G127" s="238">
        <f>+'[1]10.PRECIO DEL VINO DE TRASLADO'!AC498</f>
        <v>2645.0575014696765</v>
      </c>
      <c r="H127" s="133">
        <f t="shared" ref="H127:H133" si="374">+G127/F127-1</f>
        <v>0.74509506868210007</v>
      </c>
      <c r="I127" s="2"/>
      <c r="J127" s="131" t="s">
        <v>11</v>
      </c>
      <c r="K127" s="236">
        <f>+AVERAGE('[1]10.PRECIO DEL VINO DE TRASLADO'!AC427:AC438)</f>
        <v>2062.080573175715</v>
      </c>
      <c r="L127" s="227">
        <f>+(SUM(C126:C127)+SUM(B128:B137))/12</f>
        <v>3365.7776469338482</v>
      </c>
      <c r="M127" s="227">
        <f t="shared" ref="M127" si="375">+(SUM(D126:D127)+SUM(C128:C137))/12</f>
        <v>4161.852516926454</v>
      </c>
      <c r="N127" s="227">
        <f t="shared" ref="N127" si="376">+(SUM(E126:E127)+SUM(D128:D137))/12</f>
        <v>2776.7205995530639</v>
      </c>
      <c r="O127" s="237">
        <f t="shared" ref="O127" si="377">+(SUM(F126:F127)+SUM(E128:E137))/12</f>
        <v>1679.2089689496604</v>
      </c>
      <c r="P127" s="238">
        <f t="shared" ref="P127" si="378">+(SUM(G126:G127)+SUM(F128:F137))/12</f>
        <v>2239.3232582765972</v>
      </c>
      <c r="Q127" s="163">
        <f t="shared" ref="Q127:Q132" si="379">+P127/O127-1</f>
        <v>0.33355841928195895</v>
      </c>
      <c r="R127" s="157">
        <f t="shared" ref="R127:R132" si="380">+POWER(P127/K127,0.2)-1</f>
        <v>1.662838653994192E-2</v>
      </c>
    </row>
    <row r="128" spans="1:18" x14ac:dyDescent="0.25">
      <c r="A128" s="131" t="s">
        <v>0</v>
      </c>
      <c r="B128" s="236">
        <f>+'[1]10.PRECIO DEL VINO DE TRASLADO'!AC439</f>
        <v>2254.5630250136533</v>
      </c>
      <c r="C128" s="227">
        <f>+'[1]10.PRECIO DEL VINO DE TRASLADO'!AC451</f>
        <v>3904.5546818270891</v>
      </c>
      <c r="D128" s="227">
        <f>+'[1]10.PRECIO DEL VINO DE TRASLADO'!AC463</f>
        <v>3221.078583092778</v>
      </c>
      <c r="E128" s="227">
        <f>+'[1]10.PRECIO DEL VINO DE TRASLADO'!AC475</f>
        <v>1766.6515158419513</v>
      </c>
      <c r="F128" s="237">
        <f>+'[1]10.PRECIO DEL VINO DE TRASLADO'!AC487</f>
        <v>1643.0453105216816</v>
      </c>
      <c r="G128" s="238">
        <f>+'[1]10.PRECIO DEL VINO DE TRASLADO'!AC499</f>
        <v>3332.4224233147193</v>
      </c>
      <c r="H128" s="133">
        <f t="shared" si="374"/>
        <v>1.0281987368057703</v>
      </c>
      <c r="I128" s="2"/>
      <c r="J128" s="131" t="s">
        <v>0</v>
      </c>
      <c r="K128" s="236">
        <f>+AVERAGE('[1]10.PRECIO DEL VINO DE TRASLADO'!AC428:AC439)</f>
        <v>2074.0627180693969</v>
      </c>
      <c r="L128" s="227">
        <f>+(SUM(C126:C128)+SUM(B129:B137))/12</f>
        <v>3503.2769516683015</v>
      </c>
      <c r="M128" s="227">
        <f t="shared" ref="M128" si="381">+(SUM(D126:D128)+SUM(C129:C137))/12</f>
        <v>4104.896175365262</v>
      </c>
      <c r="N128" s="227">
        <f t="shared" ref="N128" si="382">+(SUM(E126:E128)+SUM(D129:D137))/12</f>
        <v>2655.5183439488287</v>
      </c>
      <c r="O128" s="237">
        <f t="shared" ref="O128" si="383">+(SUM(F126:F128)+SUM(E129:E137))/12</f>
        <v>1668.9084518396378</v>
      </c>
      <c r="P128" s="238">
        <f t="shared" ref="P128" si="384">+(SUM(G126:G128)+SUM(F129:F137))/12</f>
        <v>2380.1046843426834</v>
      </c>
      <c r="Q128" s="163">
        <f t="shared" si="379"/>
        <v>0.42614454478859765</v>
      </c>
      <c r="R128" s="157">
        <f t="shared" si="380"/>
        <v>2.7909393414768724E-2</v>
      </c>
    </row>
    <row r="129" spans="1:18" x14ac:dyDescent="0.25">
      <c r="A129" s="131" t="s">
        <v>1</v>
      </c>
      <c r="B129" s="236">
        <f>+'[1]10.PRECIO DEL VINO DE TRASLADO'!AC440</f>
        <v>2382.4717491394485</v>
      </c>
      <c r="C129" s="227">
        <f>+'[1]10.PRECIO DEL VINO DE TRASLADO'!AC452</f>
        <v>3821.7736818391131</v>
      </c>
      <c r="D129" s="227">
        <f>+'[1]10.PRECIO DEL VINO DE TRASLADO'!AC464</f>
        <v>3562.9420522663713</v>
      </c>
      <c r="E129" s="227">
        <f>+'[1]10.PRECIO DEL VINO DE TRASLADO'!AC476</f>
        <v>1713.6505096097228</v>
      </c>
      <c r="F129" s="237">
        <f>+'[1]10.PRECIO DEL VINO DE TRASLADO'!AC488</f>
        <v>2049.0316540977624</v>
      </c>
      <c r="G129" s="238">
        <f>+'[1]10.PRECIO DEL VINO DE TRASLADO'!AC500</f>
        <v>3954.2788785599996</v>
      </c>
      <c r="H129" s="133">
        <f t="shared" si="374"/>
        <v>0.92982810717053721</v>
      </c>
      <c r="I129" s="2"/>
      <c r="J129" s="131" t="s">
        <v>1</v>
      </c>
      <c r="K129" s="236">
        <f>+AVERAGE('[1]10.PRECIO DEL VINO DE TRASLADO'!AC429:AC440)</f>
        <v>2082.9990731856901</v>
      </c>
      <c r="L129" s="227">
        <f>+(SUM(C126:C129)+SUM(B130:B137))/12</f>
        <v>3623.2187793932735</v>
      </c>
      <c r="M129" s="227">
        <f t="shared" ref="M129" si="385">+(SUM(D126:D129)+SUM(C130:C137))/12</f>
        <v>4083.3268729008669</v>
      </c>
      <c r="N129" s="227">
        <f t="shared" ref="N129" si="386">+(SUM(E126:E129)+SUM(D130:D137))/12</f>
        <v>2501.4107153941077</v>
      </c>
      <c r="O129" s="237">
        <f t="shared" ref="O129" si="387">+(SUM(F126:F129)+SUM(E130:E137))/12</f>
        <v>1696.8568805469743</v>
      </c>
      <c r="P129" s="238">
        <f t="shared" ref="P129" si="388">+(SUM(G126:G129)+SUM(F130:F137))/12</f>
        <v>2538.8752863812033</v>
      </c>
      <c r="Q129" s="163">
        <f t="shared" si="379"/>
        <v>0.49622240713831345</v>
      </c>
      <c r="R129" s="157">
        <f t="shared" si="380"/>
        <v>4.0376319107006342E-2</v>
      </c>
    </row>
    <row r="130" spans="1:18" x14ac:dyDescent="0.25">
      <c r="A130" s="131" t="s">
        <v>2</v>
      </c>
      <c r="B130" s="236">
        <f>+'[1]10.PRECIO DEL VINO DE TRASLADO'!AC441</f>
        <v>2950.1480146803065</v>
      </c>
      <c r="C130" s="227">
        <f>+'[1]10.PRECIO DEL VINO DE TRASLADO'!AC453</f>
        <v>4007.5219747809811</v>
      </c>
      <c r="D130" s="227">
        <f>+'[1]10.PRECIO DEL VINO DE TRASLADO'!AC465</f>
        <v>3042.4813646466368</v>
      </c>
      <c r="E130" s="227">
        <f>+'[1]10.PRECIO DEL VINO DE TRASLADO'!AC477</f>
        <v>1571.6379433246461</v>
      </c>
      <c r="F130" s="237">
        <f>+'[1]10.PRECIO DEL VINO DE TRASLADO'!AC489</f>
        <v>1957.5530307445099</v>
      </c>
      <c r="G130" s="238">
        <f>+'[1]10.PRECIO DEL VINO DE TRASLADO'!AC501</f>
        <v>3898.42128</v>
      </c>
      <c r="H130" s="133">
        <f t="shared" si="374"/>
        <v>0.9914767154570141</v>
      </c>
      <c r="I130" s="2"/>
      <c r="J130" s="131" t="s">
        <v>2</v>
      </c>
      <c r="K130" s="236">
        <f>+AVERAGE('[1]10.PRECIO DEL VINO DE TRASLADO'!AC430:AC441)</f>
        <v>2166.2551817187764</v>
      </c>
      <c r="L130" s="227">
        <f>+(SUM(C126:C130)+SUM(B131:B137))/12</f>
        <v>3711.3332760683297</v>
      </c>
      <c r="M130" s="227">
        <f t="shared" ref="M130" si="389">+(SUM(D126:D130)+SUM(C131:C137))/12</f>
        <v>4002.9068220563372</v>
      </c>
      <c r="N130" s="227">
        <f t="shared" ref="N130" si="390">+(SUM(E126:E130)+SUM(D131:D137))/12</f>
        <v>2378.8404302839422</v>
      </c>
      <c r="O130" s="237">
        <f t="shared" ref="O130" si="391">+(SUM(F126:F130)+SUM(E131:E137))/12</f>
        <v>1729.0164711652963</v>
      </c>
      <c r="P130" s="238">
        <f t="shared" ref="P130" si="392">+(SUM(G126:G130)+SUM(F131:F137))/12</f>
        <v>2700.6143071524939</v>
      </c>
      <c r="Q130" s="163">
        <f t="shared" si="379"/>
        <v>0.56193671499981424</v>
      </c>
      <c r="R130" s="157">
        <f t="shared" si="380"/>
        <v>4.5082534673004604E-2</v>
      </c>
    </row>
    <row r="131" spans="1:18" x14ac:dyDescent="0.25">
      <c r="A131" s="131" t="s">
        <v>3</v>
      </c>
      <c r="B131" s="236">
        <f>+'[1]10.PRECIO DEL VINO DE TRASLADO'!AC442</f>
        <v>3157.680624089227</v>
      </c>
      <c r="C131" s="227">
        <f>+'[1]10.PRECIO DEL VINO DE TRASLADO'!AC454</f>
        <v>4478.062576833674</v>
      </c>
      <c r="D131" s="227">
        <f>+'[1]10.PRECIO DEL VINO DE TRASLADO'!AC466</f>
        <v>3248.7745496983111</v>
      </c>
      <c r="E131" s="227">
        <f>+'[1]10.PRECIO DEL VINO DE TRASLADO'!AC478</f>
        <v>1946.1012106732062</v>
      </c>
      <c r="F131" s="237">
        <f>+'[1]10.PRECIO DEL VINO DE TRASLADO'!AC490</f>
        <v>2072.8177887943439</v>
      </c>
      <c r="G131" s="238">
        <f>+'[1]10.PRECIO DEL VINO DE TRASLADO'!AC502</f>
        <v>3590.9399999999996</v>
      </c>
      <c r="H131" s="133">
        <f t="shared" si="374"/>
        <v>0.73239539886845173</v>
      </c>
      <c r="I131" s="2"/>
      <c r="J131" s="131" t="s">
        <v>3</v>
      </c>
      <c r="K131" s="236">
        <f>+AVERAGE('[1]10.PRECIO DEL VINO DE TRASLADO'!AC431:AC442)</f>
        <v>2235.5110006926716</v>
      </c>
      <c r="L131" s="227">
        <f>+(SUM(C126:C131)+SUM(B132:B137))/12</f>
        <v>3821.3651054636998</v>
      </c>
      <c r="M131" s="227">
        <f t="shared" ref="M131" si="393">+(SUM(D126:D131)+SUM(C132:C137))/12</f>
        <v>3900.4661531283909</v>
      </c>
      <c r="N131" s="227">
        <f t="shared" ref="N131" si="394">+(SUM(E126:E131)+SUM(D132:D137))/12</f>
        <v>2270.2843186985169</v>
      </c>
      <c r="O131" s="237">
        <f t="shared" ref="O131" si="395">+(SUM(F126:F131)+SUM(E132:E137))/12</f>
        <v>1739.5761860087248</v>
      </c>
      <c r="P131" s="238">
        <f t="shared" ref="P131" si="396">+(SUM(G126:G131)+SUM(F132:F137))/12</f>
        <v>2827.1244914196322</v>
      </c>
      <c r="Q131" s="163">
        <f t="shared" si="379"/>
        <v>0.62518003761949226</v>
      </c>
      <c r="R131" s="157">
        <f t="shared" si="380"/>
        <v>4.8078046887811476E-2</v>
      </c>
    </row>
    <row r="132" spans="1:18" x14ac:dyDescent="0.25">
      <c r="A132" s="131" t="s">
        <v>4</v>
      </c>
      <c r="B132" s="236">
        <f>+'[1]10.PRECIO DEL VINO DE TRASLADO'!AC443</f>
        <v>2931.7167363661265</v>
      </c>
      <c r="C132" s="227">
        <f>+'[1]10.PRECIO DEL VINO DE TRASLADO'!AC455</f>
        <v>3907.2188087896297</v>
      </c>
      <c r="D132" s="227">
        <f>+'[1]10.PRECIO DEL VINO DE TRASLADO'!AC467</f>
        <v>3108.4549257934868</v>
      </c>
      <c r="E132" s="227">
        <f>+'[1]10.PRECIO DEL VINO DE TRASLADO'!AC479</f>
        <v>1892.546079083899</v>
      </c>
      <c r="F132" s="237">
        <f>+'[1]10.PRECIO DEL VINO DE TRASLADO'!AC491</f>
        <v>2042.3855710840517</v>
      </c>
      <c r="G132" s="238">
        <f>+'[1]10.PRECIO DEL VINO DE TRASLADO'!AC503</f>
        <v>3773.832684824903</v>
      </c>
      <c r="H132" s="133">
        <f t="shared" si="374"/>
        <v>0.84775721991702024</v>
      </c>
      <c r="I132" s="2"/>
      <c r="J132" s="131" t="s">
        <v>4</v>
      </c>
      <c r="K132" s="236">
        <f>+AVERAGE('[1]10.PRECIO DEL VINO DE TRASLADO'!AC432:AC443)</f>
        <v>2294.8333202756912</v>
      </c>
      <c r="L132" s="227">
        <f>+(SUM(C126:C132)+SUM(B133:B137))/12</f>
        <v>3902.6569448323257</v>
      </c>
      <c r="M132" s="227">
        <f t="shared" ref="M132" si="397">+(SUM(D126:D132)+SUM(C133:C137))/12</f>
        <v>3833.9024962120457</v>
      </c>
      <c r="N132" s="227">
        <f t="shared" ref="N132" si="398">+(SUM(E126:E132)+SUM(D133:D137))/12</f>
        <v>2168.9585814727179</v>
      </c>
      <c r="O132" s="237">
        <f t="shared" ref="O132" si="399">+(SUM(F126:F132)+SUM(E133:E137))/12</f>
        <v>1752.0628103420706</v>
      </c>
      <c r="P132" s="238">
        <f t="shared" ref="P132" si="400">+(SUM(G126:G132)+SUM(F133:F137))/12</f>
        <v>2971.4117508980362</v>
      </c>
      <c r="Q132" s="163">
        <f t="shared" si="379"/>
        <v>0.69595047241365804</v>
      </c>
      <c r="R132" s="157">
        <f t="shared" si="380"/>
        <v>5.3033864514270279E-2</v>
      </c>
    </row>
    <row r="133" spans="1:18" x14ac:dyDescent="0.25">
      <c r="A133" s="131" t="s">
        <v>5</v>
      </c>
      <c r="B133" s="236">
        <f>+'[1]10.PRECIO DEL VINO DE TRASLADO'!AC444</f>
        <v>3175.0634734663026</v>
      </c>
      <c r="C133" s="227">
        <f>+'[1]10.PRECIO DEL VINO DE TRASLADO'!AC456</f>
        <v>4358.0092829515106</v>
      </c>
      <c r="D133" s="227">
        <f>+'[1]10.PRECIO DEL VINO DE TRASLADO'!AC468</f>
        <v>2861.2473668961479</v>
      </c>
      <c r="E133" s="227">
        <f>+'[1]10.PRECIO DEL VINO DE TRASLADO'!AC480</f>
        <v>1788.2198545818183</v>
      </c>
      <c r="F133" s="237">
        <f>+'[1]10.PRECIO DEL VINO DE TRASLADO'!AC492</f>
        <v>2254.2021113045885</v>
      </c>
      <c r="G133" s="238">
        <f>+'[1]10.PRECIO DEL VINO DE TRASLADO'!AC504</f>
        <v>3726.3439658405923</v>
      </c>
      <c r="H133" s="133">
        <f t="shared" si="374"/>
        <v>0.65306560008677383</v>
      </c>
      <c r="I133" s="2"/>
      <c r="J133" s="131" t="s">
        <v>5</v>
      </c>
      <c r="K133" s="236">
        <f>+AVERAGE('[1]10.PRECIO DEL VINO DE TRASLADO'!AC433:AC444)</f>
        <v>2385.5087881826253</v>
      </c>
      <c r="L133" s="227">
        <f>+(SUM(C126:C133)+SUM(B134:B137))/12</f>
        <v>4001.2357622894265</v>
      </c>
      <c r="M133" s="227">
        <f t="shared" ref="M133" si="401">+(SUM(D126:D133)+SUM(C134:C137))/12</f>
        <v>3709.1723365407656</v>
      </c>
      <c r="N133" s="227">
        <f t="shared" ref="N133" si="402">+(SUM(E126:E133)+SUM(D134:D137))/12</f>
        <v>2079.5396221131905</v>
      </c>
      <c r="O133" s="237">
        <f t="shared" ref="O133:P133" si="403">+(SUM(F126:F133)+SUM(E134:E137))/12</f>
        <v>1790.8946650689679</v>
      </c>
      <c r="P133" s="238">
        <f t="shared" si="403"/>
        <v>3094.0902387760361</v>
      </c>
      <c r="Q133" s="163">
        <f t="shared" ref="Q133" si="404">+P133/O133-1</f>
        <v>0.72767851684726614</v>
      </c>
      <c r="R133" s="157">
        <f t="shared" ref="R133" si="405">+POWER(P133/K133,0.2)-1</f>
        <v>5.3392910042411756E-2</v>
      </c>
    </row>
    <row r="134" spans="1:18" x14ac:dyDescent="0.25">
      <c r="A134" s="131" t="s">
        <v>6</v>
      </c>
      <c r="B134" s="236">
        <f>+'[1]10.PRECIO DEL VINO DE TRASLADO'!AC445</f>
        <v>3234.4331587324941</v>
      </c>
      <c r="C134" s="227">
        <f>+'[1]10.PRECIO DEL VINO DE TRASLADO'!AC457</f>
        <v>4172.6985478574743</v>
      </c>
      <c r="D134" s="227">
        <f>+'[1]10.PRECIO DEL VINO DE TRASLADO'!AC469</f>
        <v>2663.7768455543205</v>
      </c>
      <c r="E134" s="227">
        <f>+'[1]10.PRECIO DEL VINO DE TRASLADO'!AC481</f>
        <v>1592.4252637533177</v>
      </c>
      <c r="F134" s="237">
        <f>+'[1]10.PRECIO DEL VINO DE TRASLADO'!AC493</f>
        <v>2120.8419802393396</v>
      </c>
      <c r="G134" s="238"/>
      <c r="H134" s="134"/>
      <c r="I134" s="2"/>
      <c r="J134" s="131" t="s">
        <v>6</v>
      </c>
      <c r="K134" s="236">
        <f>+AVERAGE('[1]10.PRECIO DEL VINO DE TRASLADO'!AC434:AC445)</f>
        <v>2491.7677532278854</v>
      </c>
      <c r="L134" s="227">
        <f>+(SUM(C126:C134)+SUM(B135:B137))/12</f>
        <v>4079.4245447165081</v>
      </c>
      <c r="M134" s="227">
        <f t="shared" ref="M134" si="406">+(SUM(D126:D134)+SUM(C135:C137))/12</f>
        <v>3583.4288613488357</v>
      </c>
      <c r="N134" s="227">
        <f t="shared" ref="N134" si="407">+(SUM(E126:E134)+SUM(D135:D137))/12</f>
        <v>1990.2603236297734</v>
      </c>
      <c r="O134" s="237">
        <f t="shared" ref="O134" si="408">+(SUM(F126:F134)+SUM(E135:E137))/12</f>
        <v>1834.9293914428035</v>
      </c>
      <c r="P134" s="238"/>
      <c r="Q134" s="164"/>
      <c r="R134" s="158"/>
    </row>
    <row r="135" spans="1:18" x14ac:dyDescent="0.25">
      <c r="A135" s="131" t="s">
        <v>7</v>
      </c>
      <c r="B135" s="236">
        <f>+'[1]10.PRECIO DEL VINO DE TRASLADO'!AC446</f>
        <v>3301.2618958392327</v>
      </c>
      <c r="C135" s="227">
        <f>+'[1]10.PRECIO DEL VINO DE TRASLADO'!AC458</f>
        <v>4901.190658775984</v>
      </c>
      <c r="D135" s="227">
        <f>+'[1]10.PRECIO DEL VINO DE TRASLADO'!AC470</f>
        <v>2575.8902490966584</v>
      </c>
      <c r="E135" s="227">
        <f>+'[1]10.PRECIO DEL VINO DE TRASLADO'!AC482</f>
        <v>1785.9681830697068</v>
      </c>
      <c r="F135" s="237">
        <f>+'[1]10.PRECIO DEL VINO DE TRASLADO'!AC494</f>
        <v>2297.3417532986559</v>
      </c>
      <c r="G135" s="238"/>
      <c r="H135" s="134"/>
      <c r="I135" s="2"/>
      <c r="J135" s="131" t="s">
        <v>7</v>
      </c>
      <c r="K135" s="236">
        <f>+AVERAGE('[1]10.PRECIO DEL VINO DE TRASLADO'!AC435:AC446)</f>
        <v>2592.3933547793058</v>
      </c>
      <c r="L135" s="227">
        <f>+(SUM(C126:C135)+SUM(B136:B137))/12</f>
        <v>4212.7519416279038</v>
      </c>
      <c r="M135" s="227">
        <f t="shared" ref="M135" si="409">+(SUM(D126:D135)+SUM(C136:C137))/12</f>
        <v>3389.6538272088924</v>
      </c>
      <c r="N135" s="227">
        <f t="shared" ref="N135" si="410">+(SUM(E126:E135)+SUM(D136:D137))/12</f>
        <v>1924.4334847941943</v>
      </c>
      <c r="O135" s="237">
        <f t="shared" ref="O135" si="411">+(SUM(F126:F135)+SUM(E136:E137))/12</f>
        <v>1877.5438556285492</v>
      </c>
      <c r="P135" s="238"/>
      <c r="Q135" s="164"/>
      <c r="R135" s="158"/>
    </row>
    <row r="136" spans="1:18" x14ac:dyDescent="0.25">
      <c r="A136" s="131" t="s">
        <v>8</v>
      </c>
      <c r="B136" s="236">
        <f>+'[1]10.PRECIO DEL VINO DE TRASLADO'!AC447</f>
        <v>4193.0330496240631</v>
      </c>
      <c r="C136" s="227">
        <f>+'[1]10.PRECIO DEL VINO DE TRASLADO'!AC459</f>
        <v>4998.2860315001863</v>
      </c>
      <c r="D136" s="227">
        <f>+'[1]10.PRECIO DEL VINO DE TRASLADO'!AC471</f>
        <v>2374.134137843555</v>
      </c>
      <c r="E136" s="227">
        <f>+'[1]10.PRECIO DEL VINO DE TRASLADO'!AC483</f>
        <v>1613.3060370833657</v>
      </c>
      <c r="F136" s="237">
        <f>+'[1]10.PRECIO DEL VINO DE TRASLADO'!AC495</f>
        <v>2504.5865033145355</v>
      </c>
      <c r="G136" s="238"/>
      <c r="H136" s="134"/>
      <c r="I136" s="2"/>
      <c r="J136" s="131" t="s">
        <v>8</v>
      </c>
      <c r="K136" s="236">
        <f>+AVERAGE('[1]10.PRECIO DEL VINO DE TRASLADO'!AC436:AC447)</f>
        <v>2778.3794439818521</v>
      </c>
      <c r="L136" s="227">
        <f>+(SUM(C126:C136)+SUM(B137))/12</f>
        <v>4279.8563567842475</v>
      </c>
      <c r="M136" s="227">
        <f t="shared" ref="M136" si="412">+(SUM(D126:D136)+SUM(C137))/12</f>
        <v>3170.9745027375061</v>
      </c>
      <c r="N136" s="227">
        <f t="shared" ref="N136" si="413">+(SUM(E126:E136)+SUM(D137))/12</f>
        <v>1861.0311430641784</v>
      </c>
      <c r="O136" s="237">
        <f t="shared" ref="O136" si="414">+(SUM(F126:F136)+SUM(E137))/12</f>
        <v>1951.81722781448</v>
      </c>
      <c r="P136" s="238"/>
      <c r="Q136" s="164"/>
      <c r="R136" s="158"/>
    </row>
    <row r="137" spans="1:18" x14ac:dyDescent="0.25">
      <c r="A137" s="131" t="s">
        <v>9</v>
      </c>
      <c r="B137" s="236">
        <f>+'[1]10.PRECIO DEL VINO DE TRASLADO'!AC448</f>
        <v>4296.9379494068789</v>
      </c>
      <c r="C137" s="227">
        <f>+'[1]10.PRECIO DEL VINO DE TRASLADO'!AC460</f>
        <v>4051.0049644297333</v>
      </c>
      <c r="D137" s="227">
        <f>+'[1]10.PRECIO DEL VINO DE TRASLADO'!AC472</f>
        <v>2176.2503802833212</v>
      </c>
      <c r="E137" s="227">
        <f>+'[1]10.PRECIO DEL VINO DE TRASLADO'!AC484</f>
        <v>1490.8907774531876</v>
      </c>
      <c r="F137" s="237">
        <f>+'[1]10.PRECIO DEL VINO DE TRASLADO'!AC496</f>
        <v>2579.813420753926</v>
      </c>
      <c r="G137" s="238"/>
      <c r="H137" s="134"/>
      <c r="I137" s="2"/>
      <c r="J137" s="131" t="s">
        <v>9</v>
      </c>
      <c r="K137" s="236">
        <f>+AVERAGE('[1]10.PRECIO DEL VINO DE TRASLADO'!AC437:AC448)</f>
        <v>2975.5062155007909</v>
      </c>
      <c r="L137" s="227">
        <f>+(SUM(C126:C137))/12</f>
        <v>4259.3619413694851</v>
      </c>
      <c r="M137" s="227">
        <f t="shared" ref="M137" si="415">+(SUM(D126:D137))/12</f>
        <v>3014.7449540586385</v>
      </c>
      <c r="N137" s="227">
        <f t="shared" ref="N137" si="416">+(SUM(E126:E137))/12</f>
        <v>1803.917842828334</v>
      </c>
      <c r="O137" s="237">
        <f t="shared" ref="O137" si="417">+(SUM(F126:F137))/12</f>
        <v>2042.5607814228749</v>
      </c>
      <c r="P137" s="238"/>
      <c r="Q137" s="164"/>
      <c r="R137" s="158"/>
    </row>
    <row r="138" spans="1:18" ht="25.5" x14ac:dyDescent="0.25">
      <c r="A138" s="135" t="s">
        <v>13</v>
      </c>
      <c r="B138" s="239">
        <f>AVERAGE(B126:B137)</f>
        <v>2975.5062155007909</v>
      </c>
      <c r="C138" s="240">
        <f t="shared" ref="C138:G138" si="418">AVERAGE(C126:C137)</f>
        <v>4259.3619413694851</v>
      </c>
      <c r="D138" s="240">
        <f t="shared" si="418"/>
        <v>3014.7449540586385</v>
      </c>
      <c r="E138" s="240">
        <f t="shared" si="418"/>
        <v>1803.917842828334</v>
      </c>
      <c r="F138" s="241">
        <f t="shared" si="418"/>
        <v>2042.5607814228749</v>
      </c>
      <c r="G138" s="242">
        <f t="shared" si="418"/>
        <v>3453.3124009632475</v>
      </c>
      <c r="H138" s="244">
        <f t="shared" ref="H138" si="419">+G138/F138-1</f>
        <v>0.69067791390649558</v>
      </c>
      <c r="I138" s="3"/>
      <c r="J138" s="135" t="s">
        <v>14</v>
      </c>
      <c r="K138" s="239">
        <f t="shared" ref="K138" si="420">+AVERAGE(K126:K137)</f>
        <v>2351.0798332445665</v>
      </c>
      <c r="L138" s="240">
        <f>+AVERAGE(L126:L137)</f>
        <v>3828.6561725577667</v>
      </c>
      <c r="M138" s="240">
        <f t="shared" ref="M138:P138" si="421">+AVERAGE(M126:M137)</f>
        <v>3763.3155880142981</v>
      </c>
      <c r="N138" s="240">
        <f t="shared" si="421"/>
        <v>2276.4622779603019</v>
      </c>
      <c r="O138" s="241">
        <f t="shared" si="421"/>
        <v>1790.9727892819189</v>
      </c>
      <c r="P138" s="242">
        <f t="shared" si="421"/>
        <v>2612.0943697131097</v>
      </c>
      <c r="Q138" s="166">
        <f t="shared" ref="Q138" si="422">+P138/O138-1</f>
        <v>0.45847797651935029</v>
      </c>
      <c r="R138" s="243">
        <f t="shared" ref="R138" si="423">+POWER(P138/K138,0.2)-1</f>
        <v>2.127875430498305E-2</v>
      </c>
    </row>
    <row r="139" spans="1:18" ht="26.25" thickBot="1" x14ac:dyDescent="0.3">
      <c r="A139" s="142" t="s">
        <v>12</v>
      </c>
      <c r="B139" s="154"/>
      <c r="C139" s="127">
        <f>+C138/B138-1</f>
        <v>0.43147472493268357</v>
      </c>
      <c r="D139" s="127">
        <f t="shared" ref="D139:F139" si="424">+D138/C138-1</f>
        <v>-0.2922073785799647</v>
      </c>
      <c r="E139" s="127">
        <f t="shared" si="424"/>
        <v>-0.40163500716709488</v>
      </c>
      <c r="F139" s="155">
        <f t="shared" si="424"/>
        <v>0.13229146745418108</v>
      </c>
      <c r="G139" s="143"/>
      <c r="H139" s="145"/>
      <c r="I139" s="2"/>
      <c r="J139" s="142" t="s">
        <v>12</v>
      </c>
      <c r="K139" s="154"/>
      <c r="L139" s="127">
        <f>+L138/K138-1</f>
        <v>0.62846710622926683</v>
      </c>
      <c r="M139" s="127">
        <f t="shared" ref="M139:P139" si="425">+M138/L138-1</f>
        <v>-1.7066192835962446E-2</v>
      </c>
      <c r="N139" s="127">
        <f t="shared" si="425"/>
        <v>-0.39509131649480655</v>
      </c>
      <c r="O139" s="155">
        <f t="shared" si="425"/>
        <v>-0.2132648949989977</v>
      </c>
      <c r="P139" s="144">
        <f t="shared" si="425"/>
        <v>0.45847797651935029</v>
      </c>
      <c r="Q139" s="143"/>
      <c r="R139" s="161"/>
    </row>
    <row r="140" spans="1:18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</row>
  </sheetData>
  <mergeCells count="19">
    <mergeCell ref="A90:H90"/>
    <mergeCell ref="J90:R90"/>
    <mergeCell ref="A107:H107"/>
    <mergeCell ref="J107:R107"/>
    <mergeCell ref="A124:H124"/>
    <mergeCell ref="J124:R124"/>
    <mergeCell ref="A39:H39"/>
    <mergeCell ref="J39:R39"/>
    <mergeCell ref="A56:H56"/>
    <mergeCell ref="J56:R56"/>
    <mergeCell ref="A73:H73"/>
    <mergeCell ref="J73:R73"/>
    <mergeCell ref="A22:H22"/>
    <mergeCell ref="J22:R22"/>
    <mergeCell ref="A1:R1"/>
    <mergeCell ref="A2:R2"/>
    <mergeCell ref="A3:R3"/>
    <mergeCell ref="A5:H5"/>
    <mergeCell ref="J5:R5"/>
  </mergeCells>
  <hyperlinks>
    <hyperlink ref="T1" location="INDICE!A1" display="VOLVER INDICE" xr:uid="{EACD08F5-D488-4B07-B49B-FA4B330A7814}"/>
  </hyperlink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47C49-4D01-4889-8111-8F1BC801CE1A}">
  <dimension ref="B1:P1495"/>
  <sheetViews>
    <sheetView workbookViewId="0">
      <selection activeCell="M14" sqref="M14"/>
    </sheetView>
  </sheetViews>
  <sheetFormatPr baseColWidth="10" defaultRowHeight="15" x14ac:dyDescent="0.25"/>
  <cols>
    <col min="1" max="1" width="1.7109375" style="5" customWidth="1"/>
    <col min="2" max="14" width="10.7109375" style="5" customWidth="1"/>
    <col min="15" max="15" width="6.7109375" style="5" customWidth="1"/>
    <col min="16" max="16" width="14.42578125" style="5" bestFit="1" customWidth="1"/>
    <col min="17" max="16384" width="11.42578125" style="5"/>
  </cols>
  <sheetData>
    <row r="1" spans="2:16" ht="6" customHeight="1" x14ac:dyDescent="0.25"/>
    <row r="2" spans="2:16" ht="18.75" x14ac:dyDescent="0.25">
      <c r="B2" s="260" t="s">
        <v>166</v>
      </c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P2" s="247" t="s">
        <v>218</v>
      </c>
    </row>
    <row r="3" spans="2:16" ht="6" customHeight="1" x14ac:dyDescent="0.25"/>
    <row r="4" spans="2:16" ht="18.75" customHeight="1" x14ac:dyDescent="0.25">
      <c r="B4" s="259" t="s">
        <v>230</v>
      </c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</row>
    <row r="5" spans="2:16" ht="6" customHeight="1" thickBot="1" x14ac:dyDescent="0.3"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O5" s="2"/>
    </row>
    <row r="6" spans="2:16" ht="25.5" x14ac:dyDescent="0.25">
      <c r="L6" s="17"/>
      <c r="M6" s="18" t="s">
        <v>179</v>
      </c>
      <c r="N6" s="19" t="s">
        <v>16</v>
      </c>
      <c r="O6" s="2"/>
    </row>
    <row r="7" spans="2:16" ht="12.95" customHeight="1" x14ac:dyDescent="0.25">
      <c r="L7" s="38" t="str">
        <f>+'Despacho por tipo'!A61</f>
        <v>Ene</v>
      </c>
      <c r="M7" s="24">
        <f>+IF('Despacho por tipo'!G61="","",'Despacho por tipo'!G61)</f>
        <v>65.143000000000001</v>
      </c>
      <c r="N7" s="27">
        <f>+IF('Despacho por tipo'!H61="","",'Despacho por tipo'!H61)</f>
        <v>-6.3575871442391962E-2</v>
      </c>
      <c r="O7" s="2"/>
    </row>
    <row r="8" spans="2:16" ht="12.95" customHeight="1" x14ac:dyDescent="0.25">
      <c r="L8" s="38" t="str">
        <f>+'Despacho por tipo'!A62</f>
        <v>Feb</v>
      </c>
      <c r="M8" s="24">
        <f>+IF('Despacho por tipo'!G62="","",'Despacho por tipo'!G62)</f>
        <v>57.4679</v>
      </c>
      <c r="N8" s="27">
        <f>+IF('Despacho por tipo'!H62="","",'Despacho por tipo'!H62)</f>
        <v>-9.788897993526291E-2</v>
      </c>
      <c r="O8" s="2"/>
    </row>
    <row r="9" spans="2:16" ht="12.95" customHeight="1" x14ac:dyDescent="0.25">
      <c r="L9" s="38" t="str">
        <f>+'Despacho por tipo'!A63</f>
        <v>Mar</v>
      </c>
      <c r="M9" s="24">
        <f>+IF('Despacho por tipo'!G63="","",'Despacho por tipo'!G63)</f>
        <v>56.489800000000002</v>
      </c>
      <c r="N9" s="27">
        <f>+IF('Despacho por tipo'!H63="","",'Despacho por tipo'!H63)</f>
        <v>-0.1151471862082144</v>
      </c>
      <c r="O9" s="2"/>
    </row>
    <row r="10" spans="2:16" ht="12.95" customHeight="1" x14ac:dyDescent="0.25">
      <c r="L10" s="38" t="str">
        <f>+'Despacho por tipo'!A64</f>
        <v>Abr</v>
      </c>
      <c r="M10" s="24">
        <f>+IF('Despacho por tipo'!G64="","",'Despacho por tipo'!G64)</f>
        <v>63.348599999999998</v>
      </c>
      <c r="N10" s="27">
        <f>+IF('Despacho por tipo'!H64="","",'Despacho por tipo'!H64)</f>
        <v>-6.645622783981886E-2</v>
      </c>
      <c r="O10" s="2"/>
    </row>
    <row r="11" spans="2:16" ht="12.95" customHeight="1" x14ac:dyDescent="0.25">
      <c r="L11" s="38" t="str">
        <f>+'Despacho por tipo'!A65</f>
        <v>May</v>
      </c>
      <c r="M11" s="24">
        <f>+IF('Despacho por tipo'!G65="","",'Despacho por tipo'!G65)</f>
        <v>60.25</v>
      </c>
      <c r="N11" s="27">
        <f>+IF('Despacho por tipo'!H65="","",'Despacho por tipo'!H65)</f>
        <v>-0.25264272973328339</v>
      </c>
      <c r="O11" s="2"/>
    </row>
    <row r="12" spans="2:16" ht="12.95" customHeight="1" x14ac:dyDescent="0.25">
      <c r="L12" s="38" t="str">
        <f>+'Despacho por tipo'!A66</f>
        <v>Jun</v>
      </c>
      <c r="M12" s="24">
        <f>+IF('Despacho por tipo'!G66="","",'Despacho por tipo'!G66)</f>
        <v>80.979900000000001</v>
      </c>
      <c r="N12" s="27">
        <f>+IF('Despacho por tipo'!H66="","",'Despacho por tipo'!H66)</f>
        <v>-0.11582509081419967</v>
      </c>
      <c r="O12" s="2"/>
    </row>
    <row r="13" spans="2:16" ht="12.95" customHeight="1" x14ac:dyDescent="0.25">
      <c r="L13" s="38" t="str">
        <f>+'Despacho por tipo'!A67</f>
        <v>Jul</v>
      </c>
      <c r="M13" s="24">
        <f>+IF('Despacho por tipo'!G67="","",'Despacho por tipo'!G67)</f>
        <v>78.067800000000005</v>
      </c>
      <c r="N13" s="27">
        <f>+IF('Despacho por tipo'!H67="","",'Despacho por tipo'!H67)</f>
        <v>-0.20539576619839295</v>
      </c>
      <c r="O13" s="2"/>
    </row>
    <row r="14" spans="2:16" ht="12.95" customHeight="1" x14ac:dyDescent="0.25">
      <c r="L14" s="38" t="str">
        <f>+'Despacho por tipo'!A68</f>
        <v>Ago</v>
      </c>
      <c r="M14" s="24">
        <f>+IF('Despacho por tipo'!G68="","",'Despacho por tipo'!G68)</f>
        <v>79.331199999999995</v>
      </c>
      <c r="N14" s="27">
        <f>+IF('Despacho por tipo'!H68="","",'Despacho por tipo'!H68)</f>
        <v>-7.4028725335138712E-2</v>
      </c>
      <c r="O14" s="2"/>
    </row>
    <row r="15" spans="2:16" ht="12.95" customHeight="1" x14ac:dyDescent="0.25">
      <c r="L15" s="38" t="str">
        <f>+'Despacho por tipo'!A69</f>
        <v>Sep</v>
      </c>
      <c r="M15" s="24" t="str">
        <f>+IF('Despacho por tipo'!G69="","",'Despacho por tipo'!G69)</f>
        <v/>
      </c>
      <c r="N15" s="27" t="str">
        <f>+IF('Despacho por tipo'!H69="","",'Despacho por tipo'!H69)</f>
        <v/>
      </c>
      <c r="O15" s="2"/>
    </row>
    <row r="16" spans="2:16" ht="12.95" customHeight="1" x14ac:dyDescent="0.25">
      <c r="L16" s="38" t="str">
        <f>+'Despacho por tipo'!A70</f>
        <v>Oct</v>
      </c>
      <c r="M16" s="24" t="str">
        <f>+IF('Despacho por tipo'!G70="","",'Despacho por tipo'!G70)</f>
        <v/>
      </c>
      <c r="N16" s="27" t="str">
        <f>+IF('Despacho por tipo'!H70="","",'Despacho por tipo'!H70)</f>
        <v/>
      </c>
      <c r="O16" s="2"/>
    </row>
    <row r="17" spans="8:15" ht="12.95" customHeight="1" x14ac:dyDescent="0.25">
      <c r="L17" s="38" t="str">
        <f>+'Despacho por tipo'!A71</f>
        <v>Nov</v>
      </c>
      <c r="M17" s="24" t="str">
        <f>+IF('Despacho por tipo'!G71="","",'Despacho por tipo'!G71)</f>
        <v/>
      </c>
      <c r="N17" s="27" t="str">
        <f>+IF('Despacho por tipo'!H71="","",'Despacho por tipo'!H71)</f>
        <v/>
      </c>
      <c r="O17" s="2"/>
    </row>
    <row r="18" spans="8:15" ht="12.95" customHeight="1" thickBot="1" x14ac:dyDescent="0.3">
      <c r="L18" s="39" t="str">
        <f>+'Despacho por tipo'!A72</f>
        <v>Dic</v>
      </c>
      <c r="M18" s="31" t="str">
        <f>+IF('Despacho por tipo'!G72="","",'Despacho por tipo'!G72)</f>
        <v/>
      </c>
      <c r="N18" s="40" t="str">
        <f>+IF('Despacho por tipo'!H72="","",'Despacho por tipo'!H72)</f>
        <v/>
      </c>
    </row>
    <row r="19" spans="8:15" ht="6" customHeight="1" thickBot="1" x14ac:dyDescent="0.3"/>
    <row r="20" spans="8:15" x14ac:dyDescent="0.25">
      <c r="H20" s="14"/>
      <c r="I20" s="255" t="s">
        <v>167</v>
      </c>
      <c r="J20" s="256"/>
      <c r="K20" s="255" t="s">
        <v>172</v>
      </c>
      <c r="L20" s="256"/>
      <c r="M20" s="257" t="s">
        <v>168</v>
      </c>
      <c r="N20" s="258"/>
    </row>
    <row r="21" spans="8:15" ht="25.5" customHeight="1" x14ac:dyDescent="0.25">
      <c r="H21" s="15"/>
      <c r="I21" s="20" t="s">
        <v>179</v>
      </c>
      <c r="J21" s="16" t="s">
        <v>16</v>
      </c>
      <c r="K21" s="20" t="s">
        <v>179</v>
      </c>
      <c r="L21" s="16" t="s">
        <v>16</v>
      </c>
      <c r="M21" s="21" t="s">
        <v>179</v>
      </c>
      <c r="N21" s="13" t="s">
        <v>16</v>
      </c>
    </row>
    <row r="22" spans="8:15" ht="12.95" customHeight="1" x14ac:dyDescent="0.25">
      <c r="H22" s="23" t="str">
        <f>+'Despacho por tipo'!A7</f>
        <v>Ene</v>
      </c>
      <c r="I22" s="63">
        <f>+IF('Despacho por tipo'!G7="","",'Despacho por tipo'!G7)</f>
        <v>18.0657</v>
      </c>
      <c r="J22" s="64">
        <f>+IF('Despacho por tipo'!H7="","",'Despacho por tipo'!H7)</f>
        <v>0.37510370917283842</v>
      </c>
      <c r="K22" s="63">
        <f>+IF('Despacho por tipo'!G25="","",'Despacho por tipo'!G25)</f>
        <v>45.127400000000002</v>
      </c>
      <c r="L22" s="64">
        <f>+IF('Despacho por tipo'!H25="","",'Despacho por tipo'!H25)</f>
        <v>-0.16938798423715684</v>
      </c>
      <c r="M22" s="24">
        <f>+IF('Despacho por tipo'!G43="","",'Despacho por tipo'!G43)</f>
        <v>1.6577</v>
      </c>
      <c r="N22" s="27">
        <f>+IF('Despacho por tipo'!H43="","",'Despacho por tipo'!H43)</f>
        <v>5.2507936507936614E-2</v>
      </c>
    </row>
    <row r="23" spans="8:15" ht="12.95" customHeight="1" x14ac:dyDescent="0.25">
      <c r="H23" s="23" t="str">
        <f>+'Despacho por tipo'!A8</f>
        <v>Feb</v>
      </c>
      <c r="I23" s="63">
        <f>+IF('Despacho por tipo'!G8="","",'Despacho por tipo'!G8)</f>
        <v>15.7492</v>
      </c>
      <c r="J23" s="64">
        <f>+IF('Despacho por tipo'!H8="","",'Despacho por tipo'!H8)</f>
        <v>0.26336223839051498</v>
      </c>
      <c r="K23" s="63">
        <f>+IF('Despacho por tipo'!G26="","",'Despacho por tipo'!G26)</f>
        <v>39.863700000000001</v>
      </c>
      <c r="L23" s="64">
        <f>+IF('Despacho por tipo'!H26="","",'Despacho por tipo'!H26)</f>
        <v>-0.19740964146506457</v>
      </c>
      <c r="M23" s="24">
        <f>+IF('Despacho por tipo'!G44="","",'Despacho por tipo'!G44)</f>
        <v>1.5004</v>
      </c>
      <c r="N23" s="27">
        <f>+IF('Despacho por tipo'!H44="","",'Despacho por tipo'!H44)</f>
        <v>0.24256728778467895</v>
      </c>
    </row>
    <row r="24" spans="8:15" ht="12.95" customHeight="1" x14ac:dyDescent="0.25">
      <c r="H24" s="23" t="str">
        <f>+'Despacho por tipo'!A9</f>
        <v>Mar</v>
      </c>
      <c r="I24" s="63">
        <f>+IF('Despacho por tipo'!G9="","",'Despacho por tipo'!G9)</f>
        <v>17.889700000000001</v>
      </c>
      <c r="J24" s="64">
        <f>+IF('Despacho por tipo'!H9="","",'Despacho por tipo'!H9)</f>
        <v>0.11895245779620844</v>
      </c>
      <c r="K24" s="63">
        <f>+IF('Despacho por tipo'!G27="","",'Despacho por tipo'!G27)</f>
        <v>36.4681</v>
      </c>
      <c r="L24" s="64">
        <f>+IF('Despacho por tipo'!H27="","",'Despacho por tipo'!H27)</f>
        <v>-0.2110501994652082</v>
      </c>
      <c r="M24" s="24">
        <f>+IF('Despacho por tipo'!G45="","",'Despacho por tipo'!G45)</f>
        <v>1.8540000000000001</v>
      </c>
      <c r="N24" s="27">
        <f>+IF('Despacho por tipo'!H45="","",'Despacho por tipo'!H45)</f>
        <v>0.45892351274787546</v>
      </c>
    </row>
    <row r="25" spans="8:15" ht="12.95" customHeight="1" x14ac:dyDescent="0.25">
      <c r="H25" s="23" t="str">
        <f>+'Despacho por tipo'!A10</f>
        <v>Abr</v>
      </c>
      <c r="I25" s="63">
        <f>+IF('Despacho por tipo'!G10="","",'Despacho por tipo'!G10)</f>
        <v>20.0106</v>
      </c>
      <c r="J25" s="64">
        <f>+IF('Despacho por tipo'!H10="","",'Despacho por tipo'!H10)</f>
        <v>0.20518194630144904</v>
      </c>
      <c r="K25" s="63">
        <f>+IF('Despacho por tipo'!G28="","",'Despacho por tipo'!G28)</f>
        <v>40.747999999999998</v>
      </c>
      <c r="L25" s="64">
        <f>+IF('Despacho por tipo'!H28="","",'Despacho por tipo'!H28)</f>
        <v>-0.1837912005368213</v>
      </c>
      <c r="M25" s="24">
        <f>+IF('Despacho por tipo'!G46="","",'Despacho por tipo'!G46)</f>
        <v>2.2557</v>
      </c>
      <c r="N25" s="27">
        <f>+IF('Despacho por tipo'!H46="","",'Despacho por tipo'!H46)</f>
        <v>1.2147275405007365</v>
      </c>
    </row>
    <row r="26" spans="8:15" ht="12.95" customHeight="1" x14ac:dyDescent="0.25">
      <c r="H26" s="23" t="str">
        <f>+'Despacho por tipo'!A11</f>
        <v>May</v>
      </c>
      <c r="I26" s="63">
        <f>+IF('Despacho por tipo'!G11="","",'Despacho por tipo'!G11)</f>
        <v>20.300799999999999</v>
      </c>
      <c r="J26" s="64">
        <f>+IF('Despacho por tipo'!H11="","",'Despacho por tipo'!H11)</f>
        <v>-5.4752359533820516E-2</v>
      </c>
      <c r="K26" s="63">
        <f>+IF('Despacho por tipo'!G29="","",'Despacho por tipo'!G29)</f>
        <v>36.992600000000003</v>
      </c>
      <c r="L26" s="64">
        <f>+IF('Despacho por tipo'!H29="","",'Despacho por tipo'!H29)</f>
        <v>-0.36058920527809557</v>
      </c>
      <c r="M26" s="24">
        <f>+IF('Despacho por tipo'!G47="","",'Despacho por tipo'!G47)</f>
        <v>2.5666000000000002</v>
      </c>
      <c r="N26" s="27">
        <f>+IF('Despacho por tipo'!H47="","",'Despacho por tipo'!H47)</f>
        <v>1.8375898286346053</v>
      </c>
    </row>
    <row r="27" spans="8:15" ht="12.95" customHeight="1" x14ac:dyDescent="0.25">
      <c r="H27" s="23" t="str">
        <f>+'Despacho por tipo'!A12</f>
        <v>Jun</v>
      </c>
      <c r="I27" s="63">
        <f>+IF('Despacho por tipo'!G12="","",'Despacho por tipo'!G12)</f>
        <v>24.404499999999999</v>
      </c>
      <c r="J27" s="64">
        <f>+IF('Despacho por tipo'!H12="","",'Despacho por tipo'!H12)</f>
        <v>8.8058530321809547E-2</v>
      </c>
      <c r="K27" s="63">
        <f>+IF('Despacho por tipo'!G30="","",'Despacho por tipo'!G30)</f>
        <v>53.664499999999997</v>
      </c>
      <c r="L27" s="64">
        <f>+IF('Despacho por tipo'!H30="","",'Despacho por tipo'!H30)</f>
        <v>-0.19528759383275507</v>
      </c>
      <c r="M27" s="24">
        <f>+IF('Despacho por tipo'!G48="","",'Despacho por tipo'!G48)</f>
        <v>2.5354000000000001</v>
      </c>
      <c r="N27" s="27">
        <f>+IF('Despacho por tipo'!H48="","",'Despacho por tipo'!H48)</f>
        <v>0.2936374304811471</v>
      </c>
    </row>
    <row r="28" spans="8:15" ht="12.95" customHeight="1" x14ac:dyDescent="0.25">
      <c r="H28" s="23" t="str">
        <f>+'Despacho por tipo'!A13</f>
        <v>Jul</v>
      </c>
      <c r="I28" s="63">
        <f>+IF('Despacho por tipo'!G13="","",'Despacho por tipo'!G13)</f>
        <v>22.170200000000001</v>
      </c>
      <c r="J28" s="64">
        <f>+IF('Despacho por tipo'!H13="","",'Despacho por tipo'!H13)</f>
        <v>-0.17808391846903293</v>
      </c>
      <c r="K28" s="63">
        <f>+IF('Despacho por tipo'!G31="","",'Despacho por tipo'!G31)</f>
        <v>52.360100000000003</v>
      </c>
      <c r="L28" s="64">
        <f>+IF('Despacho por tipo'!H31="","",'Despacho por tipo'!H31)</f>
        <v>-0.23990215718723684</v>
      </c>
      <c r="M28" s="24">
        <f>+IF('Despacho por tipo'!G49="","",'Despacho por tipo'!G49)</f>
        <v>2.8658000000000001</v>
      </c>
      <c r="N28" s="27">
        <f>+IF('Despacho por tipo'!H49="","",'Despacho por tipo'!H49)</f>
        <v>0.43061102236421722</v>
      </c>
    </row>
    <row r="29" spans="8:15" ht="12.95" customHeight="1" x14ac:dyDescent="0.25">
      <c r="H29" s="23" t="str">
        <f>+'Despacho por tipo'!A14</f>
        <v>Ago</v>
      </c>
      <c r="I29" s="63">
        <f>+IF('Despacho por tipo'!G14="","",'Despacho por tipo'!G14)</f>
        <v>25.651800000000001</v>
      </c>
      <c r="J29" s="64">
        <f>+IF('Despacho por tipo'!H14="","",'Despacho por tipo'!H14)</f>
        <v>7.4146801241017357E-3</v>
      </c>
      <c r="K29" s="63">
        <f>+IF('Despacho por tipo'!G32="","",'Despacho por tipo'!G32)</f>
        <v>50.235199999999999</v>
      </c>
      <c r="L29" s="64">
        <f>+IF('Despacho por tipo'!H32="","",'Despacho por tipo'!H32)</f>
        <v>-0.12336684425535771</v>
      </c>
      <c r="M29" s="24">
        <f>+IF('Despacho por tipo'!G50="","",'Despacho por tipo'!G50)</f>
        <v>2.7347999999999999</v>
      </c>
      <c r="N29" s="27">
        <f>+IF('Despacho por tipo'!H50="","",'Despacho por tipo'!H50)</f>
        <v>7.5253597546591111E-2</v>
      </c>
    </row>
    <row r="30" spans="8:15" ht="12.95" customHeight="1" x14ac:dyDescent="0.25">
      <c r="H30" s="23" t="str">
        <f>+'Despacho por tipo'!A15</f>
        <v>Sep</v>
      </c>
      <c r="I30" s="63" t="str">
        <f>+IF('Despacho por tipo'!G15="","",'Despacho por tipo'!G15)</f>
        <v/>
      </c>
      <c r="J30" s="64" t="str">
        <f>+IF('Despacho por tipo'!H15="","",'Despacho por tipo'!H15)</f>
        <v/>
      </c>
      <c r="K30" s="63" t="str">
        <f>+IF('Despacho por tipo'!G33="","",'Despacho por tipo'!G33)</f>
        <v/>
      </c>
      <c r="L30" s="64" t="str">
        <f>+IF('Despacho por tipo'!H33="","",'Despacho por tipo'!H33)</f>
        <v/>
      </c>
      <c r="M30" s="24" t="str">
        <f>+IF('Despacho por tipo'!G51="","",'Despacho por tipo'!G51)</f>
        <v/>
      </c>
      <c r="N30" s="27" t="str">
        <f>+IF('Despacho por tipo'!H51="","",'Despacho por tipo'!H51)</f>
        <v/>
      </c>
    </row>
    <row r="31" spans="8:15" ht="12.95" customHeight="1" x14ac:dyDescent="0.25">
      <c r="H31" s="23" t="str">
        <f>+'Despacho por tipo'!A16</f>
        <v>Oct</v>
      </c>
      <c r="I31" s="63" t="str">
        <f>+IF('Despacho por tipo'!G16="","",'Despacho por tipo'!G16)</f>
        <v/>
      </c>
      <c r="J31" s="64" t="str">
        <f>+IF('Despacho por tipo'!H16="","",'Despacho por tipo'!H16)</f>
        <v/>
      </c>
      <c r="K31" s="63" t="str">
        <f>+IF('Despacho por tipo'!G34="","",'Despacho por tipo'!G34)</f>
        <v/>
      </c>
      <c r="L31" s="64" t="str">
        <f>+IF('Despacho por tipo'!H34="","",'Despacho por tipo'!H34)</f>
        <v/>
      </c>
      <c r="M31" s="24" t="str">
        <f>+IF('Despacho por tipo'!G52="","",'Despacho por tipo'!G52)</f>
        <v/>
      </c>
      <c r="N31" s="27" t="str">
        <f>+IF('Despacho por tipo'!H52="","",'Despacho por tipo'!H52)</f>
        <v/>
      </c>
    </row>
    <row r="32" spans="8:15" ht="12.95" customHeight="1" x14ac:dyDescent="0.25">
      <c r="H32" s="23" t="str">
        <f>+'Despacho por tipo'!A17</f>
        <v>Nov</v>
      </c>
      <c r="I32" s="63" t="str">
        <f>+IF('Despacho por tipo'!G17="","",'Despacho por tipo'!G17)</f>
        <v/>
      </c>
      <c r="J32" s="64" t="str">
        <f>+IF('Despacho por tipo'!H17="","",'Despacho por tipo'!H17)</f>
        <v/>
      </c>
      <c r="K32" s="63" t="str">
        <f>+IF('Despacho por tipo'!G35="","",'Despacho por tipo'!G35)</f>
        <v/>
      </c>
      <c r="L32" s="64" t="str">
        <f>+IF('Despacho por tipo'!H35="","",'Despacho por tipo'!H35)</f>
        <v/>
      </c>
      <c r="M32" s="24" t="str">
        <f>+IF('Despacho por tipo'!G53="","",'Despacho por tipo'!G53)</f>
        <v/>
      </c>
      <c r="N32" s="27" t="str">
        <f>+IF('Despacho por tipo'!H53="","",'Despacho por tipo'!H53)</f>
        <v/>
      </c>
    </row>
    <row r="33" spans="8:14" ht="12.95" customHeight="1" thickBot="1" x14ac:dyDescent="0.3">
      <c r="H33" s="30" t="str">
        <f>+'Despacho por tipo'!A18</f>
        <v>Dic</v>
      </c>
      <c r="I33" s="68" t="str">
        <f>+IF('Despacho por tipo'!G18="","",'Despacho por tipo'!G18)</f>
        <v/>
      </c>
      <c r="J33" s="69" t="str">
        <f>+IF('Despacho por tipo'!H18="","",'Despacho por tipo'!H18)</f>
        <v/>
      </c>
      <c r="K33" s="70" t="str">
        <f>+IF('Despacho por tipo'!G36="","",'Despacho por tipo'!G36)</f>
        <v/>
      </c>
      <c r="L33" s="71" t="str">
        <f>+IF('Despacho por tipo'!H36="","",'Despacho por tipo'!H36)</f>
        <v/>
      </c>
      <c r="M33" s="72" t="str">
        <f>+IF('Despacho por tipo'!G54="","",'Despacho por tipo'!G54)</f>
        <v/>
      </c>
      <c r="N33" s="34" t="str">
        <f>+IF('Despacho por tipo'!H54="","",'Despacho por tipo'!H54)</f>
        <v/>
      </c>
    </row>
    <row r="34" spans="8:14" ht="6" customHeight="1" thickBot="1" x14ac:dyDescent="0.3"/>
    <row r="35" spans="8:14" x14ac:dyDescent="0.25">
      <c r="H35" s="14"/>
      <c r="I35" s="255" t="s">
        <v>169</v>
      </c>
      <c r="J35" s="256"/>
      <c r="K35" s="255" t="s">
        <v>170</v>
      </c>
      <c r="L35" s="256"/>
      <c r="M35" s="257" t="s">
        <v>171</v>
      </c>
      <c r="N35" s="258"/>
    </row>
    <row r="36" spans="8:14" ht="25.5" x14ac:dyDescent="0.25">
      <c r="H36" s="15"/>
      <c r="I36" s="20" t="s">
        <v>179</v>
      </c>
      <c r="J36" s="16" t="s">
        <v>16</v>
      </c>
      <c r="K36" s="20" t="s">
        <v>179</v>
      </c>
      <c r="L36" s="16" t="s">
        <v>16</v>
      </c>
      <c r="M36" s="21" t="s">
        <v>179</v>
      </c>
      <c r="N36" s="13" t="s">
        <v>16</v>
      </c>
    </row>
    <row r="37" spans="8:14" ht="12.95" customHeight="1" x14ac:dyDescent="0.25">
      <c r="H37" s="23" t="str">
        <f>+H22</f>
        <v>Ene</v>
      </c>
      <c r="I37" s="63">
        <f>+IF('Despacho por envase'!G7="","",'Despacho por envase'!G7)</f>
        <v>2.4100999999999999</v>
      </c>
      <c r="J37" s="64">
        <f>+IF('Despacho por envase'!H7="","",'Despacho por envase'!H7)</f>
        <v>-3.9647752629901167E-2</v>
      </c>
      <c r="K37" s="63">
        <f>+IF('Despacho por envase'!G25="","",'Despacho por envase'!G25)</f>
        <v>38.176499999999997</v>
      </c>
      <c r="L37" s="64">
        <f>+IF('Despacho por envase'!H25="","",'Despacho por envase'!H25)</f>
        <v>2.5905273765535641E-2</v>
      </c>
      <c r="M37" s="24">
        <f>+IF('Despacho por envase'!G43="","",'Despacho por envase'!G43)</f>
        <v>24.257400000000001</v>
      </c>
      <c r="N37" s="27">
        <f>+IF('Despacho por envase'!H43="","",'Despacho por envase'!H43)</f>
        <v>-0.17783788180745919</v>
      </c>
    </row>
    <row r="38" spans="8:14" ht="12.95" customHeight="1" x14ac:dyDescent="0.25">
      <c r="H38" s="23" t="str">
        <f t="shared" ref="H38:H48" si="0">+H23</f>
        <v>Feb</v>
      </c>
      <c r="I38" s="63">
        <f>+IF('Despacho por envase'!G8="","",'Despacho por envase'!G8)</f>
        <v>2.4041000000000001</v>
      </c>
      <c r="J38" s="64">
        <f>+IF('Despacho por envase'!H8="","",'Despacho por envase'!H8)</f>
        <v>0.12783824357290285</v>
      </c>
      <c r="K38" s="63">
        <f>+IF('Despacho por envase'!G26="","",'Despacho por envase'!G26)</f>
        <v>33.801600000000001</v>
      </c>
      <c r="L38" s="64">
        <f>+IF('Despacho por envase'!H26="","",'Despacho por envase'!H26)</f>
        <v>-1.2241200450022638E-2</v>
      </c>
      <c r="M38" s="24">
        <f>+IF('Despacho por envase'!G44="","",'Despacho por envase'!G44)</f>
        <v>20.716100000000001</v>
      </c>
      <c r="N38" s="27">
        <f>+IF('Despacho por envase'!H44="","",'Despacho por envase'!H44)</f>
        <v>-0.23844027321319594</v>
      </c>
    </row>
    <row r="39" spans="8:14" ht="12.95" customHeight="1" x14ac:dyDescent="0.25">
      <c r="H39" s="23" t="str">
        <f t="shared" si="0"/>
        <v>Mar</v>
      </c>
      <c r="I39" s="63">
        <f>+IF('Despacho por envase'!G9="","",'Despacho por envase'!G9)</f>
        <v>2.0289000000000001</v>
      </c>
      <c r="J39" s="64">
        <f>+IF('Despacho por envase'!H9="","",'Despacho por envase'!H9)</f>
        <v>8.4497241413590274E-3</v>
      </c>
      <c r="K39" s="63">
        <f>+IF('Despacho por envase'!G27="","",'Despacho por envase'!G27)</f>
        <v>34.0154</v>
      </c>
      <c r="L39" s="64">
        <f>+IF('Despacho por envase'!H27="","",'Despacho por envase'!H27)</f>
        <v>1.8077662115325799E-2</v>
      </c>
      <c r="M39" s="24">
        <f>+IF('Despacho por envase'!G45="","",'Despacho por envase'!G45)</f>
        <v>20.214500000000001</v>
      </c>
      <c r="N39" s="27">
        <f>+IF('Despacho por envase'!H45="","",'Despacho por envase'!H45)</f>
        <v>-0.28161215692267227</v>
      </c>
    </row>
    <row r="40" spans="8:14" ht="12.95" customHeight="1" x14ac:dyDescent="0.25">
      <c r="H40" s="23" t="str">
        <f t="shared" si="0"/>
        <v>Abr</v>
      </c>
      <c r="I40" s="63">
        <f>+IF('Despacho por envase'!G10="","",'Despacho por envase'!G10)</f>
        <v>2.0514000000000001</v>
      </c>
      <c r="J40" s="64">
        <f>+IF('Despacho por envase'!H10="","",'Despacho por envase'!H10)</f>
        <v>-0.18939423874817241</v>
      </c>
      <c r="K40" s="63">
        <f>+IF('Despacho por envase'!G28="","",'Despacho por envase'!G28)</f>
        <v>38.505899999999997</v>
      </c>
      <c r="L40" s="64">
        <f>+IF('Despacho por envase'!H28="","",'Despacho por envase'!H28)</f>
        <v>8.1696289367009456E-2</v>
      </c>
      <c r="M40" s="24">
        <f>+IF('Despacho por envase'!G46="","",'Despacho por envase'!G46)</f>
        <v>22.5243</v>
      </c>
      <c r="N40" s="27">
        <f>+IF('Despacho por envase'!H46="","",'Despacho por envase'!H46)</f>
        <v>-0.23790077007402988</v>
      </c>
    </row>
    <row r="41" spans="8:14" ht="12.95" customHeight="1" x14ac:dyDescent="0.25">
      <c r="H41" s="23" t="str">
        <f t="shared" si="0"/>
        <v>May</v>
      </c>
      <c r="I41" s="63">
        <f>+IF('Despacho por envase'!G11="","",'Despacho por envase'!G11)</f>
        <v>2.6949999999999998</v>
      </c>
      <c r="J41" s="64">
        <f>+IF('Despacho por envase'!H11="","",'Despacho por envase'!H11)</f>
        <v>-6.1584983589630937E-3</v>
      </c>
      <c r="K41" s="63">
        <f>+IF('Despacho por envase'!G29="","",'Despacho por envase'!G29)</f>
        <v>36.305799999999998</v>
      </c>
      <c r="L41" s="64">
        <f>+IF('Despacho por envase'!H29="","",'Despacho por envase'!H29)</f>
        <v>-0.2415307350335929</v>
      </c>
      <c r="M41" s="24">
        <f>+IF('Despacho por envase'!G47="","",'Despacho por envase'!G47)</f>
        <v>21.0518</v>
      </c>
      <c r="N41" s="27">
        <f>+IF('Despacho por envase'!H47="","",'Despacho por envase'!H47)</f>
        <v>-0.29624417069216236</v>
      </c>
    </row>
    <row r="42" spans="8:14" ht="12.95" customHeight="1" x14ac:dyDescent="0.25">
      <c r="H42" s="23" t="str">
        <f t="shared" si="0"/>
        <v>Jun</v>
      </c>
      <c r="I42" s="63">
        <f>+IF('Despacho por envase'!G12="","",'Despacho por envase'!G12)</f>
        <v>2.6141000000000001</v>
      </c>
      <c r="J42" s="64">
        <f>+IF('Despacho por envase'!H12="","",'Despacho por envase'!H12)</f>
        <v>-0.37674939799251361</v>
      </c>
      <c r="K42" s="63">
        <f>+IF('Despacho por envase'!G30="","",'Despacho por envase'!G30)</f>
        <v>48.567300000000003</v>
      </c>
      <c r="L42" s="64">
        <f>+IF('Despacho por envase'!H30="","",'Despacho por envase'!H30)</f>
        <v>-0.16251146717800502</v>
      </c>
      <c r="M42" s="24">
        <f>+IF('Despacho por envase'!G48="","",'Despacho por envase'!G48)</f>
        <v>29.378599999999999</v>
      </c>
      <c r="N42" s="27">
        <f>+IF('Despacho por envase'!H48="","",'Despacho por envase'!H48)</f>
        <v>5.4828464255400888E-3</v>
      </c>
    </row>
    <row r="43" spans="8:14" ht="12.95" customHeight="1" x14ac:dyDescent="0.25">
      <c r="H43" s="23" t="str">
        <f t="shared" si="0"/>
        <v>Jul</v>
      </c>
      <c r="I43" s="63">
        <f>+IF('Despacho por envase'!G13="","",'Despacho por envase'!G13)</f>
        <v>2.8509000000000002</v>
      </c>
      <c r="J43" s="64">
        <f>+IF('Despacho por envase'!H13="","",'Despacho por envase'!H13)</f>
        <v>-0.1441822766570604</v>
      </c>
      <c r="K43" s="63">
        <f>+IF('Despacho por envase'!G31="","",'Despacho por envase'!G31)</f>
        <v>46.303100000000001</v>
      </c>
      <c r="L43" s="64">
        <f>+IF('Despacho por envase'!H31="","",'Despacho por envase'!H31)</f>
        <v>-0.22070562653260783</v>
      </c>
      <c r="M43" s="24">
        <f>+IF('Despacho por envase'!G49="","",'Despacho por envase'!G49)</f>
        <v>28.425999999999998</v>
      </c>
      <c r="N43" s="27">
        <f>+IF('Despacho por envase'!H49="","",'Despacho por envase'!H49)</f>
        <v>-0.19473772177573567</v>
      </c>
    </row>
    <row r="44" spans="8:14" ht="12.95" customHeight="1" x14ac:dyDescent="0.25">
      <c r="H44" s="23" t="str">
        <f t="shared" si="0"/>
        <v>Ago</v>
      </c>
      <c r="I44" s="63">
        <f>+IF('Despacho por envase'!G14="","",'Despacho por envase'!G14)</f>
        <v>2.8184999999999998</v>
      </c>
      <c r="J44" s="64">
        <f>+IF('Despacho por envase'!H14="","",'Despacho por envase'!H14)</f>
        <v>-0.11806120533199838</v>
      </c>
      <c r="K44" s="63">
        <f>+IF('Despacho por envase'!G32="","",'Despacho por envase'!G32)</f>
        <v>50.246299999999998</v>
      </c>
      <c r="L44" s="64">
        <f>+IF('Despacho por envase'!H32="","",'Despacho por envase'!H32)</f>
        <v>-7.713175304614861E-2</v>
      </c>
      <c r="M44" s="24">
        <f>+IF('Despacho por envase'!G50="","",'Despacho por envase'!G50)</f>
        <v>25.753699999999998</v>
      </c>
      <c r="N44" s="27">
        <f>+IF('Despacho por envase'!H50="","",'Despacho por envase'!H50)</f>
        <v>-7.3794487441378731E-2</v>
      </c>
    </row>
    <row r="45" spans="8:14" ht="12.95" customHeight="1" x14ac:dyDescent="0.25">
      <c r="H45" s="23" t="str">
        <f t="shared" si="0"/>
        <v>Sep</v>
      </c>
      <c r="I45" s="63" t="str">
        <f>+IF('Despacho por envase'!G15="","",'Despacho por envase'!G15)</f>
        <v/>
      </c>
      <c r="J45" s="64" t="str">
        <f>+IF('Despacho por envase'!H15="","",'Despacho por envase'!H15)</f>
        <v/>
      </c>
      <c r="K45" s="63" t="str">
        <f>+IF('Despacho por envase'!G33="","",'Despacho por envase'!G33)</f>
        <v/>
      </c>
      <c r="L45" s="64" t="str">
        <f>+IF('Despacho por envase'!H33="","",'Despacho por envase'!H33)</f>
        <v/>
      </c>
      <c r="M45" s="24" t="str">
        <f>+IF('Despacho por envase'!G51="","",'Despacho por envase'!G51)</f>
        <v/>
      </c>
      <c r="N45" s="27" t="str">
        <f>+IF('Despacho por envase'!H51="","",'Despacho por envase'!H51)</f>
        <v/>
      </c>
    </row>
    <row r="46" spans="8:14" ht="12.95" customHeight="1" x14ac:dyDescent="0.25">
      <c r="H46" s="23" t="str">
        <f t="shared" si="0"/>
        <v>Oct</v>
      </c>
      <c r="I46" s="63" t="str">
        <f>+IF('Despacho por envase'!G16="","",'Despacho por envase'!G16)</f>
        <v/>
      </c>
      <c r="J46" s="64" t="str">
        <f>+IF('Despacho por envase'!H16="","",'Despacho por envase'!H16)</f>
        <v/>
      </c>
      <c r="K46" s="63" t="str">
        <f>+IF('Despacho por envase'!G34="","",'Despacho por envase'!G34)</f>
        <v/>
      </c>
      <c r="L46" s="64" t="str">
        <f>+IF('Despacho por envase'!H34="","",'Despacho por envase'!H34)</f>
        <v/>
      </c>
      <c r="M46" s="24" t="str">
        <f>+IF('Despacho por envase'!G52="","",'Despacho por envase'!G52)</f>
        <v/>
      </c>
      <c r="N46" s="27" t="str">
        <f>+IF('Despacho por envase'!H52="","",'Despacho por envase'!H52)</f>
        <v/>
      </c>
    </row>
    <row r="47" spans="8:14" ht="12.95" customHeight="1" x14ac:dyDescent="0.25">
      <c r="H47" s="23" t="str">
        <f t="shared" si="0"/>
        <v>Nov</v>
      </c>
      <c r="I47" s="63" t="str">
        <f>+IF('Despacho por envase'!G17="","",'Despacho por envase'!G17)</f>
        <v/>
      </c>
      <c r="J47" s="64" t="str">
        <f>+IF('Despacho por envase'!H17="","",'Despacho por envase'!H17)</f>
        <v/>
      </c>
      <c r="K47" s="63" t="str">
        <f>+IF('Despacho por envase'!G35="","",'Despacho por envase'!G35)</f>
        <v/>
      </c>
      <c r="L47" s="64" t="str">
        <f>+IF('Despacho por envase'!H35="","",'Despacho por envase'!H35)</f>
        <v/>
      </c>
      <c r="M47" s="24" t="str">
        <f>+IF('Despacho por envase'!G53="","",'Despacho por envase'!G53)</f>
        <v/>
      </c>
      <c r="N47" s="27" t="str">
        <f>+IF('Despacho por envase'!H53="","",'Despacho por envase'!H53)</f>
        <v/>
      </c>
    </row>
    <row r="48" spans="8:14" ht="12.95" customHeight="1" thickBot="1" x14ac:dyDescent="0.3">
      <c r="H48" s="30" t="str">
        <f t="shared" si="0"/>
        <v>Dic</v>
      </c>
      <c r="I48" s="68" t="str">
        <f>+IF('Despacho por envase'!G18="","",'Despacho por envase'!G18)</f>
        <v/>
      </c>
      <c r="J48" s="69" t="str">
        <f>+IF('Despacho por envase'!H18="","",'Despacho por envase'!H18)</f>
        <v/>
      </c>
      <c r="K48" s="70" t="str">
        <f>+IF('Despacho por envase'!G36="","",'Despacho por envase'!G36)</f>
        <v/>
      </c>
      <c r="L48" s="71" t="str">
        <f>+IF('Despacho por envase'!H36="","",'Despacho por envase'!H36)</f>
        <v/>
      </c>
      <c r="M48" s="72" t="str">
        <f>+IF('Despacho por envase'!G54="","",'Despacho por envase'!G54)</f>
        <v/>
      </c>
      <c r="N48" s="34" t="str">
        <f>+IF('Despacho por envase'!H54="","",'Despacho por envase'!H54)</f>
        <v/>
      </c>
    </row>
    <row r="49" spans="8:14" ht="8.1" customHeight="1" thickBot="1" x14ac:dyDescent="0.3"/>
    <row r="50" spans="8:14" ht="15" customHeight="1" x14ac:dyDescent="0.25">
      <c r="H50" s="14"/>
      <c r="I50" s="255" t="s">
        <v>173</v>
      </c>
      <c r="J50" s="256"/>
      <c r="K50" s="255" t="s">
        <v>174</v>
      </c>
      <c r="L50" s="256"/>
      <c r="M50" s="257" t="s">
        <v>175</v>
      </c>
      <c r="N50" s="258"/>
    </row>
    <row r="51" spans="8:14" ht="25.5" x14ac:dyDescent="0.25">
      <c r="H51" s="15"/>
      <c r="I51" s="20" t="s">
        <v>179</v>
      </c>
      <c r="J51" s="16" t="s">
        <v>16</v>
      </c>
      <c r="K51" s="20" t="s">
        <v>179</v>
      </c>
      <c r="L51" s="16" t="s">
        <v>16</v>
      </c>
      <c r="M51" s="21" t="s">
        <v>179</v>
      </c>
      <c r="N51" s="13" t="s">
        <v>16</v>
      </c>
    </row>
    <row r="52" spans="8:14" ht="12.95" customHeight="1" x14ac:dyDescent="0.25">
      <c r="H52" s="23" t="str">
        <f>+H37</f>
        <v>Ene</v>
      </c>
      <c r="I52" s="63">
        <f>+IF('Despacho por color'!G7="","",'Despacho por color'!G7)</f>
        <v>14.7195</v>
      </c>
      <c r="J52" s="64">
        <f>+IF('Despacho por color'!H7="","",'Despacho por color'!H7)</f>
        <v>0.22215395345361544</v>
      </c>
      <c r="K52" s="63">
        <f>+IF('Despacho por color'!G25="","",'Despacho por color'!G25)</f>
        <v>2.2082000000000002</v>
      </c>
      <c r="L52" s="64">
        <f>+IF('Despacho por color'!H25="","",'Despacho por color'!H25)</f>
        <v>-4.2743194035026799E-2</v>
      </c>
      <c r="M52" s="24">
        <f>+IF('Despacho por color'!G61="","",'Despacho por color'!G61)</f>
        <v>18.5244</v>
      </c>
      <c r="N52" s="27">
        <f>+IF('Despacho por color'!H61="","",'Despacho por color'!H61)</f>
        <v>0.1552118736553274</v>
      </c>
    </row>
    <row r="53" spans="8:14" ht="12.95" customHeight="1" x14ac:dyDescent="0.25">
      <c r="H53" s="23" t="str">
        <f t="shared" ref="H53:H63" si="1">+H38</f>
        <v>Feb</v>
      </c>
      <c r="I53" s="63">
        <f>+IF('Despacho por color'!G8="","",'Despacho por color'!G8)</f>
        <v>12.541399999999999</v>
      </c>
      <c r="J53" s="64">
        <f>+IF('Despacho por color'!H8="","",'Despacho por color'!H8)</f>
        <v>0.1986199250707239</v>
      </c>
      <c r="K53" s="63">
        <f>+IF('Despacho por color'!G26="","",'Despacho por color'!G26)</f>
        <v>1.8794999999999999</v>
      </c>
      <c r="L53" s="64">
        <f>+IF('Despacho por color'!H26="","",'Despacho por color'!H26)</f>
        <v>-0.1284892886951684</v>
      </c>
      <c r="M53" s="24">
        <f>+IF('Despacho por color'!G62="","",'Despacho por color'!G62)</f>
        <v>15.9564</v>
      </c>
      <c r="N53" s="27">
        <f>+IF('Despacho por color'!H62="","",'Despacho por color'!H62)</f>
        <v>0.14973735976308356</v>
      </c>
    </row>
    <row r="54" spans="8:14" ht="12.95" customHeight="1" x14ac:dyDescent="0.25">
      <c r="H54" s="23" t="str">
        <f t="shared" si="1"/>
        <v>Mar</v>
      </c>
      <c r="I54" s="63">
        <f>+IF('Despacho por color'!G9="","",'Despacho por color'!G9)</f>
        <v>9.5687999999999995</v>
      </c>
      <c r="J54" s="64">
        <f>+IF('Despacho por color'!H9="","",'Despacho por color'!H9)</f>
        <v>-1.0864284311394634E-2</v>
      </c>
      <c r="K54" s="63">
        <f>+IF('Despacho por color'!G27="","",'Despacho por color'!G27)</f>
        <v>2.7574999999999998</v>
      </c>
      <c r="L54" s="64">
        <f>+IF('Despacho por color'!H27="","",'Despacho por color'!H27)</f>
        <v>-1.6898998181753444E-2</v>
      </c>
      <c r="M54" s="24">
        <f>+IF('Despacho por color'!G63="","",'Despacho por color'!G63)</f>
        <v>14.101800000000001</v>
      </c>
      <c r="N54" s="27">
        <f>+IF('Despacho por color'!H63="","",'Despacho por color'!H63)</f>
        <v>1.644118007452966E-2</v>
      </c>
    </row>
    <row r="55" spans="8:14" ht="12.95" customHeight="1" x14ac:dyDescent="0.25">
      <c r="H55" s="23" t="str">
        <f t="shared" si="1"/>
        <v>Abr</v>
      </c>
      <c r="I55" s="63">
        <f>+IF('Despacho por color'!G10="","",'Despacho por color'!G10)</f>
        <v>13.795400000000001</v>
      </c>
      <c r="J55" s="64">
        <f>+IF('Despacho por color'!H10="","",'Despacho por color'!H10)</f>
        <v>0.25823368995175167</v>
      </c>
      <c r="K55" s="63">
        <f>+IF('Despacho por color'!G28="","",'Despacho por color'!G28)</f>
        <v>2.8262999999999998</v>
      </c>
      <c r="L55" s="64">
        <f>+IF('Despacho por color'!H28="","",'Despacho por color'!H28)</f>
        <v>0.12970661123990723</v>
      </c>
      <c r="M55" s="24">
        <f>+IF('Despacho por color'!G64="","",'Despacho por color'!G64)</f>
        <v>18.815899999999999</v>
      </c>
      <c r="N55" s="27">
        <f>+IF('Despacho por color'!H64="","",'Despacho por color'!H64)</f>
        <v>0.30144490479121844</v>
      </c>
    </row>
    <row r="56" spans="8:14" ht="12.95" customHeight="1" x14ac:dyDescent="0.25">
      <c r="H56" s="23" t="str">
        <f t="shared" si="1"/>
        <v>May</v>
      </c>
      <c r="I56" s="63">
        <f>+IF('Despacho por color'!G11="","",'Despacho por color'!G11)</f>
        <v>11.549899999999999</v>
      </c>
      <c r="J56" s="64">
        <f>+IF('Despacho por color'!H11="","",'Despacho por color'!H11)</f>
        <v>7.4419296923692313E-2</v>
      </c>
      <c r="K56" s="63">
        <f>+IF('Despacho por color'!G29="","",'Despacho por color'!G29)</f>
        <v>2.2601</v>
      </c>
      <c r="L56" s="64">
        <f>+IF('Despacho por color'!H29="","",'Despacho por color'!H29)</f>
        <v>-0.2726248712667354</v>
      </c>
      <c r="M56" s="24">
        <f>+IF('Despacho por color'!G65="","",'Despacho por color'!G65)</f>
        <v>16.213100000000001</v>
      </c>
      <c r="N56" s="27">
        <f>+IF('Despacho por color'!H65="","",'Despacho por color'!H65)</f>
        <v>8.9055772369738051E-2</v>
      </c>
    </row>
    <row r="57" spans="8:14" ht="12.95" customHeight="1" x14ac:dyDescent="0.25">
      <c r="H57" s="23" t="str">
        <f t="shared" si="1"/>
        <v>Jun</v>
      </c>
      <c r="I57" s="63">
        <f>+IF('Despacho por color'!G12="","",'Despacho por color'!G12)</f>
        <v>11.5749</v>
      </c>
      <c r="J57" s="64">
        <f>+IF('Despacho por color'!H12="","",'Despacho por color'!H12)</f>
        <v>-5.3193317750583891E-3</v>
      </c>
      <c r="K57" s="63">
        <f>+IF('Despacho por color'!G30="","",'Despacho por color'!G30)</f>
        <v>2.8066</v>
      </c>
      <c r="L57" s="64">
        <f>+IF('Despacho por color'!H30="","",'Despacho por color'!H30)</f>
        <v>-0.1352600443677594</v>
      </c>
      <c r="M57" s="24">
        <f>+IF('Despacho por color'!G66="","",'Despacho por color'!G66)</f>
        <v>16.793099999999999</v>
      </c>
      <c r="N57" s="27">
        <f>+IF('Despacho por color'!H66="","",'Despacho por color'!H66)</f>
        <v>-1.0377625344742292E-2</v>
      </c>
    </row>
    <row r="58" spans="8:14" ht="12.95" customHeight="1" x14ac:dyDescent="0.25">
      <c r="H58" s="23" t="str">
        <f t="shared" si="1"/>
        <v>Jul</v>
      </c>
      <c r="I58" s="63">
        <f>+IF('Despacho por color'!G13="","",'Despacho por color'!G13)</f>
        <v>13.294499999999999</v>
      </c>
      <c r="J58" s="64">
        <f>+IF('Despacho por color'!H13="","",'Despacho por color'!H13)</f>
        <v>9.1439736632541679E-2</v>
      </c>
      <c r="K58" s="63">
        <f>+IF('Despacho por color'!G31="","",'Despacho por color'!G31)</f>
        <v>3.8325</v>
      </c>
      <c r="L58" s="64">
        <f>+IF('Despacho por color'!H31="","",'Despacho por color'!H31)</f>
        <v>3.8503850385038785E-3</v>
      </c>
      <c r="M58" s="24">
        <f>+IF('Despacho por color'!G67="","",'Despacho por color'!G67)</f>
        <v>19.844100000000001</v>
      </c>
      <c r="N58" s="27">
        <f>+IF('Despacho por color'!H67="","",'Despacho por color'!H67)</f>
        <v>9.8787375415282597E-2</v>
      </c>
    </row>
    <row r="59" spans="8:14" ht="12.95" customHeight="1" x14ac:dyDescent="0.25">
      <c r="H59" s="23" t="str">
        <f t="shared" si="1"/>
        <v>Ago</v>
      </c>
      <c r="I59" s="63">
        <f>+IF('Despacho por color'!G14="","",'Despacho por color'!G14)</f>
        <v>10.5312</v>
      </c>
      <c r="J59" s="64">
        <f>+IF('Despacho por color'!H14="","",'Despacho por color'!H14)</f>
        <v>1.7615398738030086E-2</v>
      </c>
      <c r="K59" s="63">
        <f>+IF('Despacho por color'!G32="","",'Despacho por color'!G32)</f>
        <v>4.7359999999999998</v>
      </c>
      <c r="L59" s="64">
        <f>+IF('Despacho por color'!H32="","",'Despacho por color'!H32)</f>
        <v>0.2580688006375349</v>
      </c>
      <c r="M59" s="24">
        <f>+IF('Despacho por color'!G68="","",'Despacho por color'!G68)</f>
        <v>17.9544</v>
      </c>
      <c r="N59" s="27">
        <f>+IF('Despacho por color'!H68="","",'Despacho por color'!H68)</f>
        <v>8.1759793702627981E-2</v>
      </c>
    </row>
    <row r="60" spans="8:14" ht="12.95" customHeight="1" x14ac:dyDescent="0.25">
      <c r="H60" s="23" t="str">
        <f t="shared" si="1"/>
        <v>Sep</v>
      </c>
      <c r="I60" s="63" t="str">
        <f>+IF('Despacho por color'!G15="","",'Despacho por color'!G15)</f>
        <v/>
      </c>
      <c r="J60" s="64" t="str">
        <f>+IF('Despacho por color'!H15="","",'Despacho por color'!H15)</f>
        <v/>
      </c>
      <c r="K60" s="63" t="str">
        <f>+IF('Despacho por color'!G33="","",'Despacho por color'!G33)</f>
        <v/>
      </c>
      <c r="L60" s="64" t="str">
        <f>+IF('Despacho por color'!H33="","",'Despacho por color'!H33)</f>
        <v/>
      </c>
      <c r="M60" s="24" t="str">
        <f>+IF('Despacho por color'!G69="","",'Despacho por color'!G69)</f>
        <v/>
      </c>
      <c r="N60" s="27" t="str">
        <f>+IF('Despacho por color'!H69="","",'Despacho por color'!H69)</f>
        <v/>
      </c>
    </row>
    <row r="61" spans="8:14" ht="12.95" customHeight="1" x14ac:dyDescent="0.25">
      <c r="H61" s="23" t="str">
        <f t="shared" si="1"/>
        <v>Oct</v>
      </c>
      <c r="I61" s="63" t="str">
        <f>+IF('Despacho por color'!G16="","",'Despacho por color'!G16)</f>
        <v/>
      </c>
      <c r="J61" s="64" t="str">
        <f>+IF('Despacho por color'!H16="","",'Despacho por color'!H16)</f>
        <v/>
      </c>
      <c r="K61" s="63" t="str">
        <f>+IF('Despacho por color'!G34="","",'Despacho por color'!G34)</f>
        <v/>
      </c>
      <c r="L61" s="64" t="str">
        <f>+IF('Despacho por color'!H34="","",'Despacho por color'!H34)</f>
        <v/>
      </c>
      <c r="M61" s="24" t="str">
        <f>+IF('Despacho por color'!G70="","",'Despacho por color'!G70)</f>
        <v/>
      </c>
      <c r="N61" s="27" t="str">
        <f>+IF('Despacho por color'!H70="","",'Despacho por color'!H70)</f>
        <v/>
      </c>
    </row>
    <row r="62" spans="8:14" ht="12.95" customHeight="1" x14ac:dyDescent="0.25">
      <c r="H62" s="23" t="str">
        <f t="shared" si="1"/>
        <v>Nov</v>
      </c>
      <c r="I62" s="63" t="str">
        <f>+IF('Despacho por color'!G17="","",'Despacho por color'!G17)</f>
        <v/>
      </c>
      <c r="J62" s="64" t="str">
        <f>+IF('Despacho por color'!H17="","",'Despacho por color'!H17)</f>
        <v/>
      </c>
      <c r="K62" s="63" t="str">
        <f>+IF('Despacho por color'!G35="","",'Despacho por color'!G35)</f>
        <v/>
      </c>
      <c r="L62" s="64" t="str">
        <f>+IF('Despacho por color'!H35="","",'Despacho por color'!H35)</f>
        <v/>
      </c>
      <c r="M62" s="24" t="str">
        <f>+IF('Despacho por color'!G71="","",'Despacho por color'!G71)</f>
        <v/>
      </c>
      <c r="N62" s="27" t="str">
        <f>+IF('Despacho por color'!H71="","",'Despacho por color'!H71)</f>
        <v/>
      </c>
    </row>
    <row r="63" spans="8:14" ht="12.95" customHeight="1" thickBot="1" x14ac:dyDescent="0.3">
      <c r="H63" s="30" t="str">
        <f t="shared" si="1"/>
        <v>Dic</v>
      </c>
      <c r="I63" s="68" t="str">
        <f>+IF('Despacho por color'!G18="","",'Despacho por color'!G18)</f>
        <v/>
      </c>
      <c r="J63" s="69" t="str">
        <f>+IF('Despacho por color'!H18="","",'Despacho por color'!H18)</f>
        <v/>
      </c>
      <c r="K63" s="70" t="str">
        <f>+IF('Despacho por color'!G36="","",'Despacho por color'!G36)</f>
        <v/>
      </c>
      <c r="L63" s="71" t="str">
        <f>+IF('Despacho por color'!H36="","",'Despacho por color'!H36)</f>
        <v/>
      </c>
      <c r="M63" s="72" t="str">
        <f>+IF('Despacho por color'!G72="","",'Despacho por color'!G72)</f>
        <v/>
      </c>
      <c r="N63" s="34" t="str">
        <f>+IF('Despacho por color'!H72="","",'Despacho por color'!H72)</f>
        <v/>
      </c>
    </row>
    <row r="64" spans="8:14" ht="8.1" customHeight="1" thickBot="1" x14ac:dyDescent="0.3"/>
    <row r="65" spans="8:14" x14ac:dyDescent="0.25">
      <c r="H65" s="14"/>
      <c r="I65" s="255" t="s">
        <v>176</v>
      </c>
      <c r="J65" s="256"/>
      <c r="K65" s="255" t="s">
        <v>177</v>
      </c>
      <c r="L65" s="256"/>
      <c r="M65" s="257" t="s">
        <v>178</v>
      </c>
      <c r="N65" s="258"/>
    </row>
    <row r="66" spans="8:14" ht="25.5" x14ac:dyDescent="0.25">
      <c r="H66" s="15"/>
      <c r="I66" s="20" t="s">
        <v>179</v>
      </c>
      <c r="J66" s="16" t="s">
        <v>16</v>
      </c>
      <c r="K66" s="20" t="s">
        <v>179</v>
      </c>
      <c r="L66" s="16" t="s">
        <v>16</v>
      </c>
      <c r="M66" s="21" t="s">
        <v>179</v>
      </c>
      <c r="N66" s="13" t="s">
        <v>16</v>
      </c>
    </row>
    <row r="67" spans="8:14" ht="12.95" customHeight="1" x14ac:dyDescent="0.25">
      <c r="H67" s="23" t="str">
        <f>+H52</f>
        <v>Ene</v>
      </c>
      <c r="I67" s="63">
        <f>+IF('Despacho por color'!G79="","",'Despacho por color'!G79)</f>
        <v>30.407900000000001</v>
      </c>
      <c r="J67" s="64">
        <f>+IF('Despacho por color'!H79="","",'Despacho por color'!H79)</f>
        <v>1.8075136876898505</v>
      </c>
      <c r="K67" s="63">
        <f>+IF('Despacho por color'!G97="","",'Despacho por color'!G97)</f>
        <v>15.8575</v>
      </c>
      <c r="L67" s="64">
        <f>+IF('Despacho por color'!G97="","",'Despacho por color'!H97)</f>
        <v>0.46409808972476907</v>
      </c>
      <c r="M67" s="24">
        <f>+IF('Despacho por color'!G133="","",'Despacho por color'!G133)</f>
        <v>46.618600000000001</v>
      </c>
      <c r="N67" s="27">
        <f>+IF('Despacho por color'!H133="","",'Despacho por color'!H133)</f>
        <v>-0.12911752783003261</v>
      </c>
    </row>
    <row r="68" spans="8:14" ht="12.95" customHeight="1" x14ac:dyDescent="0.25">
      <c r="H68" s="23" t="str">
        <f t="shared" ref="H68:H78" si="2">+H53</f>
        <v>Feb</v>
      </c>
      <c r="I68" s="63">
        <f>+IF('Despacho por color'!G80="","",'Despacho por color'!G80)</f>
        <v>27.322299999999998</v>
      </c>
      <c r="J68" s="64">
        <f>+IF('Despacho por color'!H80="","",'Despacho por color'!H80)</f>
        <v>1.6502061205684075</v>
      </c>
      <c r="K68" s="63">
        <f>+IF('Despacho por color'!G98="","",'Despacho por color'!G98)</f>
        <v>13.8697</v>
      </c>
      <c r="L68" s="64">
        <f>+IF('Despacho por color'!G98="","",'Despacho por color'!H98)</f>
        <v>0.34533197536252969</v>
      </c>
      <c r="M68" s="24">
        <f>+IF('Despacho por color'!G134="","",'Despacho por color'!G134)</f>
        <v>41.511400000000002</v>
      </c>
      <c r="N68" s="27">
        <f>+IF('Despacho por color'!H134="","",'Despacho por color'!H134)</f>
        <v>-0.1668626844942539</v>
      </c>
    </row>
    <row r="69" spans="8:14" ht="12.95" customHeight="1" x14ac:dyDescent="0.25">
      <c r="H69" s="23" t="str">
        <f t="shared" si="2"/>
        <v>Mar</v>
      </c>
      <c r="I69" s="63">
        <f>+IF('Despacho por color'!G81="","",'Despacho por color'!G81)</f>
        <v>26.8993</v>
      </c>
      <c r="J69" s="64">
        <f>+IF('Despacho por color'!H81="","",'Despacho por color'!H81)</f>
        <v>1.0404690925365436</v>
      </c>
      <c r="K69" s="63">
        <f>+IF('Despacho por color'!G99="","",'Despacho por color'!G99)</f>
        <v>15.132199999999999</v>
      </c>
      <c r="L69" s="64">
        <f>+IF('Despacho por color'!G99="","",'Despacho por color'!H99)</f>
        <v>0.14786579584158255</v>
      </c>
      <c r="M69" s="24">
        <f>+IF('Despacho por color'!G135="","",'Despacho por color'!G135)</f>
        <v>42.387999999999998</v>
      </c>
      <c r="N69" s="27">
        <f>+IF('Despacho por color'!H135="","",'Despacho por color'!H135)</f>
        <v>-0.15168350437887257</v>
      </c>
    </row>
    <row r="70" spans="8:14" ht="12.95" customHeight="1" x14ac:dyDescent="0.25">
      <c r="H70" s="23" t="str">
        <f t="shared" si="2"/>
        <v>Abr</v>
      </c>
      <c r="I70" s="63">
        <f>+IF('Despacho por color'!G82="","",'Despacho por color'!G82)</f>
        <v>26.9526</v>
      </c>
      <c r="J70" s="64">
        <f>+IF('Despacho por color'!H82="","",'Despacho por color'!H82)</f>
        <v>0.91124726104622722</v>
      </c>
      <c r="K70" s="63">
        <f>+IF('Despacho por color'!G100="","",'Despacho por color'!G100)</f>
        <v>17.184200000000001</v>
      </c>
      <c r="L70" s="64">
        <f>+IF('Despacho por color'!G100="","",'Despacho por color'!H100)</f>
        <v>0.21855610157352445</v>
      </c>
      <c r="M70" s="24">
        <f>+IF('Despacho por color'!G136="","",'Despacho por color'!G136)</f>
        <v>44.532499999999999</v>
      </c>
      <c r="N70" s="27">
        <f>+IF('Despacho por color'!H136="","",'Despacho por color'!H136)</f>
        <v>-0.16606586080654684</v>
      </c>
    </row>
    <row r="71" spans="8:14" ht="12.95" customHeight="1" x14ac:dyDescent="0.25">
      <c r="H71" s="23" t="str">
        <f t="shared" si="2"/>
        <v>May</v>
      </c>
      <c r="I71" s="63">
        <f>+IF('Despacho por color'!G83="","",'Despacho por color'!G83)</f>
        <v>25.442699999999999</v>
      </c>
      <c r="J71" s="64">
        <f>+IF('Despacho por color'!H83="","",'Despacho por color'!H83)</f>
        <v>0.38505130787446595</v>
      </c>
      <c r="K71" s="63">
        <f>+IF('Despacho por color'!G101="","",'Despacho por color'!G101)</f>
        <v>18.040700000000001</v>
      </c>
      <c r="L71" s="64">
        <f>+IF('Despacho por color'!G101="","",'Despacho por color'!H101)</f>
        <v>-1.789923514521341E-2</v>
      </c>
      <c r="M71" s="24">
        <f>+IF('Despacho por color'!G137="","",'Despacho por color'!G137)</f>
        <v>43.93</v>
      </c>
      <c r="N71" s="27">
        <f>+IF('Despacho por color'!H137="","",'Despacho por color'!H137)</f>
        <v>-0.33166083727242157</v>
      </c>
    </row>
    <row r="72" spans="8:14" ht="12.95" customHeight="1" x14ac:dyDescent="0.25">
      <c r="H72" s="23" t="str">
        <f t="shared" si="2"/>
        <v>Jun</v>
      </c>
      <c r="I72" s="63">
        <f>+IF('Despacho por color'!G84="","",'Despacho por color'!G84)</f>
        <v>42.089500000000001</v>
      </c>
      <c r="J72" s="64">
        <f>+IF('Despacho por color'!H84="","",'Despacho por color'!H84)</f>
        <v>1.1940126565122653</v>
      </c>
      <c r="K72" s="63">
        <f>+IF('Despacho por color'!G102="","",'Despacho por color'!G102)</f>
        <v>21.597899999999999</v>
      </c>
      <c r="L72" s="64">
        <f>+IF('Despacho por color'!G102="","",'Despacho por color'!H102)</f>
        <v>0.12584055296656538</v>
      </c>
      <c r="M72" s="24">
        <f>+IF('Despacho por color'!G138="","",'Despacho por color'!G138)</f>
        <v>64.128900000000002</v>
      </c>
      <c r="N72" s="27">
        <f>+IF('Despacho por color'!H138="","",'Despacho por color'!H138)</f>
        <v>-0.14058330909914485</v>
      </c>
    </row>
    <row r="73" spans="8:14" ht="12.95" customHeight="1" x14ac:dyDescent="0.25">
      <c r="H73" s="23" t="str">
        <f t="shared" si="2"/>
        <v>Jul</v>
      </c>
      <c r="I73" s="63">
        <f>+IF('Despacho por color'!G85="","",'Despacho por color'!G85)</f>
        <v>39.0657</v>
      </c>
      <c r="J73" s="64">
        <f>+IF('Despacho por color'!H85="","",'Despacho por color'!H85)</f>
        <v>0.68706598721713608</v>
      </c>
      <c r="K73" s="63">
        <f>+IF('Despacho por color'!G103="","",'Despacho por color'!G103)</f>
        <v>18.337599999999998</v>
      </c>
      <c r="L73" s="64">
        <f>+IF('Despacho por color'!G103="","",'Despacho por color'!H103)</f>
        <v>-0.2080842978061842</v>
      </c>
      <c r="M73" s="24">
        <f>+IF('Despacho por color'!G139="","",'Despacho por color'!G139)</f>
        <v>58.121600000000001</v>
      </c>
      <c r="N73" s="27">
        <f>+IF('Despacho por color'!H139="","",'Despacho por color'!H139)</f>
        <v>-0.27501696403624321</v>
      </c>
    </row>
    <row r="74" spans="8:14" ht="12.95" customHeight="1" x14ac:dyDescent="0.25">
      <c r="H74" s="23" t="str">
        <f t="shared" si="2"/>
        <v>Ago</v>
      </c>
      <c r="I74" s="63">
        <f>+IF('Despacho por color'!G86="","",'Despacho por color'!G86)</f>
        <v>39.629100000000001</v>
      </c>
      <c r="J74" s="64">
        <f>+IF('Despacho por color'!H86="","",'Despacho por color'!H86)</f>
        <v>0.82636046897467108</v>
      </c>
      <c r="K74" s="63">
        <f>+IF('Despacho por color'!G104="","",'Despacho por color'!G104)</f>
        <v>20.9193</v>
      </c>
      <c r="L74" s="64">
        <f>+IF('Despacho por color'!G104="","",'Despacho por color'!H104)</f>
        <v>-3.5905873244110098E-2</v>
      </c>
      <c r="M74" s="24">
        <f>+IF('Despacho por color'!G140="","",'Despacho por color'!G140)</f>
        <v>61.192</v>
      </c>
      <c r="N74" s="27">
        <f>+IF('Despacho por color'!H140="","",'Despacho por color'!H140)</f>
        <v>-0.11412233079985523</v>
      </c>
    </row>
    <row r="75" spans="8:14" ht="12.95" customHeight="1" x14ac:dyDescent="0.25">
      <c r="H75" s="23" t="str">
        <f t="shared" si="2"/>
        <v>Sep</v>
      </c>
      <c r="I75" s="63" t="str">
        <f>+IF('Despacho por color'!G87="","",'Despacho por color'!G87)</f>
        <v/>
      </c>
      <c r="J75" s="64" t="str">
        <f>+IF('Despacho por color'!H87="","",'Despacho por color'!H87)</f>
        <v/>
      </c>
      <c r="K75" s="63" t="str">
        <f>+IF('Despacho por color'!G105="","",'Despacho por color'!G105)</f>
        <v/>
      </c>
      <c r="L75" s="64" t="str">
        <f>+IF('Despacho por color'!G105="","",'Despacho por color'!H105)</f>
        <v/>
      </c>
      <c r="M75" s="24" t="str">
        <f>+IF('Despacho por color'!G141="","",'Despacho por color'!G141)</f>
        <v/>
      </c>
      <c r="N75" s="27" t="str">
        <f>+IF('Despacho por color'!H141="","",'Despacho por color'!H141)</f>
        <v/>
      </c>
    </row>
    <row r="76" spans="8:14" ht="12.95" customHeight="1" x14ac:dyDescent="0.25">
      <c r="H76" s="23" t="str">
        <f t="shared" si="2"/>
        <v>Oct</v>
      </c>
      <c r="I76" s="63" t="str">
        <f>+IF('Despacho por color'!G88="","",'Despacho por color'!G88)</f>
        <v/>
      </c>
      <c r="J76" s="64" t="str">
        <f>+IF('Despacho por color'!H88="","",'Despacho por color'!H88)</f>
        <v/>
      </c>
      <c r="K76" s="63" t="str">
        <f>+IF('Despacho por color'!G106="","",'Despacho por color'!G106)</f>
        <v/>
      </c>
      <c r="L76" s="64" t="str">
        <f>+IF('Despacho por color'!G106="","",'Despacho por color'!H106)</f>
        <v/>
      </c>
      <c r="M76" s="24" t="str">
        <f>+IF('Despacho por color'!G142="","",'Despacho por color'!G142)</f>
        <v/>
      </c>
      <c r="N76" s="27" t="str">
        <f>+IF('Despacho por color'!H142="","",'Despacho por color'!H142)</f>
        <v/>
      </c>
    </row>
    <row r="77" spans="8:14" ht="12.95" customHeight="1" x14ac:dyDescent="0.25">
      <c r="H77" s="23" t="str">
        <f t="shared" si="2"/>
        <v>Nov</v>
      </c>
      <c r="I77" s="63" t="str">
        <f>+IF('Despacho por color'!G89="","",'Despacho por color'!G89)</f>
        <v/>
      </c>
      <c r="J77" s="64" t="str">
        <f>+IF('Despacho por color'!H89="","",'Despacho por color'!H89)</f>
        <v/>
      </c>
      <c r="K77" s="63" t="str">
        <f>+IF('Despacho por color'!G107="","",'Despacho por color'!G107)</f>
        <v/>
      </c>
      <c r="L77" s="64" t="str">
        <f>+IF('Despacho por color'!G107="","",'Despacho por color'!H107)</f>
        <v/>
      </c>
      <c r="M77" s="24" t="str">
        <f>+IF('Despacho por color'!G143="","",'Despacho por color'!G143)</f>
        <v/>
      </c>
      <c r="N77" s="27" t="str">
        <f>+IF('Despacho por color'!H143="","",'Despacho por color'!H143)</f>
        <v/>
      </c>
    </row>
    <row r="78" spans="8:14" ht="12.95" customHeight="1" thickBot="1" x14ac:dyDescent="0.3">
      <c r="H78" s="30" t="str">
        <f t="shared" si="2"/>
        <v>Dic</v>
      </c>
      <c r="I78" s="68" t="str">
        <f>+IF('Despacho por color'!G90="","",'Despacho por color'!G90)</f>
        <v/>
      </c>
      <c r="J78" s="69" t="str">
        <f>+IF('Despacho por color'!H90="","",'Despacho por color'!H90)</f>
        <v/>
      </c>
      <c r="K78" s="70" t="str">
        <f>+IF('Despacho por color'!G108="","",'Despacho por color'!G108)</f>
        <v/>
      </c>
      <c r="L78" s="71" t="str">
        <f>+IF('Despacho por color'!G108="","",'Despacho por color'!H108)</f>
        <v/>
      </c>
      <c r="M78" s="72" t="str">
        <f>+IF('Despacho por color'!G144="","",'Despacho por color'!G144)</f>
        <v/>
      </c>
      <c r="N78" s="34" t="str">
        <f>+IF('Despacho por color'!H144="","",'Despacho por color'!H144)</f>
        <v/>
      </c>
    </row>
    <row r="79" spans="8:14" ht="8.1" customHeight="1" thickBot="1" x14ac:dyDescent="0.3"/>
    <row r="80" spans="8:14" ht="25.5" x14ac:dyDescent="0.25">
      <c r="L80" s="17"/>
      <c r="M80" s="18" t="s">
        <v>179</v>
      </c>
      <c r="N80" s="19" t="s">
        <v>16</v>
      </c>
    </row>
    <row r="81" spans="12:14" ht="12.95" customHeight="1" x14ac:dyDescent="0.25">
      <c r="L81" s="38" t="str">
        <f>+H67</f>
        <v>Ene</v>
      </c>
      <c r="M81" s="24">
        <f>+IF('Despacho por variedad'!G7="","",'Despacho por variedad'!G7)</f>
        <v>9.5147999999999993</v>
      </c>
      <c r="N81" s="27">
        <f>+IF('Despacho por variedad'!H7="","",'Despacho por variedad'!H7)</f>
        <v>0.63041913705061847</v>
      </c>
    </row>
    <row r="82" spans="12:14" ht="12.95" customHeight="1" x14ac:dyDescent="0.25">
      <c r="L82" s="38" t="str">
        <f t="shared" ref="L82:L92" si="3">+H68</f>
        <v>Feb</v>
      </c>
      <c r="M82" s="24">
        <f>+IF('Despacho por variedad'!G8="","",'Despacho por variedad'!G8)</f>
        <v>8.8573000000000004</v>
      </c>
      <c r="N82" s="27">
        <f>+IF('Despacho por variedad'!H8="","",'Despacho por variedad'!H8)</f>
        <v>0.5782786885245903</v>
      </c>
    </row>
    <row r="83" spans="12:14" ht="12.95" customHeight="1" x14ac:dyDescent="0.25">
      <c r="L83" s="38" t="str">
        <f t="shared" si="3"/>
        <v>Mar</v>
      </c>
      <c r="M83" s="24">
        <f>+IF('Despacho por variedad'!G9="","",'Despacho por variedad'!G9)</f>
        <v>9.0157000000000007</v>
      </c>
      <c r="N83" s="27">
        <f>+IF('Despacho por variedad'!H9="","",'Despacho por variedad'!H9)</f>
        <v>0.63106286748077811</v>
      </c>
    </row>
    <row r="84" spans="12:14" ht="12.95" customHeight="1" x14ac:dyDescent="0.25">
      <c r="L84" s="38" t="str">
        <f t="shared" si="3"/>
        <v>Abr</v>
      </c>
      <c r="M84" s="24">
        <f>+IF('Despacho por variedad'!G10="","",'Despacho por variedad'!G10)</f>
        <v>11.898899999999999</v>
      </c>
      <c r="N84" s="27">
        <f>+IF('Despacho por variedad'!H10="","",'Despacho por variedad'!H10)</f>
        <v>0.52499166944351883</v>
      </c>
    </row>
    <row r="85" spans="12:14" ht="12.95" customHeight="1" x14ac:dyDescent="0.25">
      <c r="L85" s="38" t="str">
        <f t="shared" si="3"/>
        <v>May</v>
      </c>
      <c r="M85" s="24">
        <f>+IF('Despacho por variedad'!G11="","",'Despacho por variedad'!G11)</f>
        <v>12.496499999999999</v>
      </c>
      <c r="N85" s="27">
        <f>+IF('Despacho por variedad'!H11="","",'Despacho por variedad'!H11)</f>
        <v>0.2140893237085757</v>
      </c>
    </row>
    <row r="86" spans="12:14" ht="12.95" customHeight="1" x14ac:dyDescent="0.25">
      <c r="L86" s="38" t="str">
        <f t="shared" si="3"/>
        <v>Jun</v>
      </c>
      <c r="M86" s="24">
        <f>+IF('Despacho por variedad'!G12="","",'Despacho por variedad'!G12)</f>
        <v>12.785</v>
      </c>
      <c r="N86" s="27">
        <f>+IF('Despacho por variedad'!H12="","",'Despacho por variedad'!H12)</f>
        <v>3.9185883003194366E-2</v>
      </c>
    </row>
    <row r="87" spans="12:14" ht="12.95" customHeight="1" x14ac:dyDescent="0.25">
      <c r="L87" s="38" t="str">
        <f t="shared" si="3"/>
        <v>Jul</v>
      </c>
      <c r="M87" s="24">
        <f>+IF('Despacho por variedad'!G13="","",'Despacho por variedad'!G13)</f>
        <v>10.685600000000001</v>
      </c>
      <c r="N87" s="27">
        <f>+IF('Despacho por variedad'!H13="","",'Despacho por variedad'!H13)</f>
        <v>-0.20404028365413251</v>
      </c>
    </row>
    <row r="88" spans="12:14" ht="12.95" customHeight="1" x14ac:dyDescent="0.25">
      <c r="L88" s="38" t="str">
        <f t="shared" si="3"/>
        <v>Ago</v>
      </c>
      <c r="M88" s="24" t="str">
        <f>+IF('Despacho por variedad'!G14="","",'Despacho por variedad'!G14)</f>
        <v/>
      </c>
      <c r="N88" s="27" t="str">
        <f>+IF('Despacho por variedad'!H14="","",'Despacho por variedad'!H14)</f>
        <v/>
      </c>
    </row>
    <row r="89" spans="12:14" ht="12.95" customHeight="1" x14ac:dyDescent="0.25">
      <c r="L89" s="38" t="str">
        <f t="shared" si="3"/>
        <v>Sep</v>
      </c>
      <c r="M89" s="24" t="str">
        <f>+IF('Despacho por variedad'!G15="","",'Despacho por variedad'!G15)</f>
        <v/>
      </c>
      <c r="N89" s="27" t="str">
        <f>+IF('Despacho por variedad'!H15="","",'Despacho por variedad'!H15)</f>
        <v/>
      </c>
    </row>
    <row r="90" spans="12:14" ht="12.95" customHeight="1" x14ac:dyDescent="0.25">
      <c r="L90" s="38" t="str">
        <f t="shared" si="3"/>
        <v>Oct</v>
      </c>
      <c r="M90" s="24" t="str">
        <f>+IF('Despacho por variedad'!G16="","",'Despacho por variedad'!G16)</f>
        <v/>
      </c>
      <c r="N90" s="27" t="str">
        <f>+IF('Despacho por variedad'!H16="","",'Despacho por variedad'!H16)</f>
        <v/>
      </c>
    </row>
    <row r="91" spans="12:14" ht="12.95" customHeight="1" x14ac:dyDescent="0.25">
      <c r="L91" s="38" t="str">
        <f t="shared" si="3"/>
        <v>Nov</v>
      </c>
      <c r="M91" s="24" t="str">
        <f>+IF('Despacho por variedad'!G17="","",'Despacho por variedad'!G17)</f>
        <v/>
      </c>
      <c r="N91" s="27" t="str">
        <f>+IF('Despacho por variedad'!H17="","",'Despacho por variedad'!H17)</f>
        <v/>
      </c>
    </row>
    <row r="92" spans="12:14" ht="12.95" customHeight="1" thickBot="1" x14ac:dyDescent="0.3">
      <c r="L92" s="39" t="str">
        <f t="shared" si="3"/>
        <v>Dic</v>
      </c>
      <c r="M92" s="31" t="str">
        <f>+IF('Despacho por variedad'!G18="","",'Despacho por variedad'!G18)</f>
        <v/>
      </c>
      <c r="N92" s="40" t="str">
        <f>+IF('Despacho por variedad'!H18="","",'Despacho por variedad'!H18)</f>
        <v/>
      </c>
    </row>
    <row r="93" spans="12:14" ht="8.1" customHeight="1" thickBot="1" x14ac:dyDescent="0.3"/>
    <row r="94" spans="12:14" ht="25.5" x14ac:dyDescent="0.25">
      <c r="L94" s="17"/>
      <c r="M94" s="18" t="s">
        <v>179</v>
      </c>
      <c r="N94" s="19" t="s">
        <v>16</v>
      </c>
    </row>
    <row r="95" spans="12:14" ht="12.95" customHeight="1" x14ac:dyDescent="0.25">
      <c r="L95" s="38" t="str">
        <f>+L81</f>
        <v>Ene</v>
      </c>
      <c r="M95" s="24">
        <f>+IF('Despacho por variedad'!G25="","",'Despacho por variedad'!G25)</f>
        <v>2.7627999999999999</v>
      </c>
      <c r="N95" s="27">
        <f>+IF('Despacho por variedad'!H25="","",'Despacho por variedad'!H25)</f>
        <v>0.25041864675265901</v>
      </c>
    </row>
    <row r="96" spans="12:14" ht="12.95" customHeight="1" x14ac:dyDescent="0.25">
      <c r="L96" s="38" t="str">
        <f t="shared" ref="L96:L106" si="4">+L82</f>
        <v>Feb</v>
      </c>
      <c r="M96" s="24">
        <f>+IF('Despacho por variedad'!G26="","",'Despacho por variedad'!G26)</f>
        <v>2.2075999999999998</v>
      </c>
      <c r="N96" s="27">
        <f>+IF('Despacho por variedad'!H26="","",'Despacho por variedad'!H26)</f>
        <v>-0.12563371356147024</v>
      </c>
    </row>
    <row r="97" spans="12:14" ht="12.95" customHeight="1" x14ac:dyDescent="0.25">
      <c r="L97" s="38" t="str">
        <f t="shared" si="4"/>
        <v>Mar</v>
      </c>
      <c r="M97" s="24">
        <f>+IF('Despacho por variedad'!G27="","",'Despacho por variedad'!G27)</f>
        <v>3.4201000000000001</v>
      </c>
      <c r="N97" s="27">
        <f>+IF('Despacho por variedad'!H27="","",'Despacho por variedad'!H27)</f>
        <v>0.29544335441839342</v>
      </c>
    </row>
    <row r="98" spans="12:14" ht="12.95" customHeight="1" x14ac:dyDescent="0.25">
      <c r="L98" s="38" t="str">
        <f t="shared" si="4"/>
        <v>Abr</v>
      </c>
      <c r="M98" s="24">
        <f>+IF('Despacho por variedad'!G28="","",'Despacho por variedad'!G28)</f>
        <v>2.6941999999999999</v>
      </c>
      <c r="N98" s="27">
        <f>+IF('Despacho por variedad'!H28="","",'Despacho por variedad'!H28)</f>
        <v>-1.7575845974329041E-2</v>
      </c>
    </row>
    <row r="99" spans="12:14" ht="12.95" customHeight="1" x14ac:dyDescent="0.25">
      <c r="L99" s="38" t="str">
        <f t="shared" si="4"/>
        <v>May</v>
      </c>
      <c r="M99" s="24">
        <f>+IF('Despacho por variedad'!G29="","",'Despacho por variedad'!G29)</f>
        <v>3.3153000000000001</v>
      </c>
      <c r="N99" s="27">
        <f>+IF('Despacho por variedad'!H29="","",'Despacho por variedad'!H29)</f>
        <v>-0.19968617984308989</v>
      </c>
    </row>
    <row r="100" spans="12:14" ht="12.95" customHeight="1" x14ac:dyDescent="0.25">
      <c r="L100" s="38" t="str">
        <f t="shared" si="4"/>
        <v>Jun</v>
      </c>
      <c r="M100" s="24">
        <f>+IF('Despacho por variedad'!G30="","",'Despacho por variedad'!G30)</f>
        <v>2.5125000000000002</v>
      </c>
      <c r="N100" s="27">
        <f>+IF('Despacho por variedad'!H30="","",'Despacho por variedad'!H30)</f>
        <v>-0.35639633177929186</v>
      </c>
    </row>
    <row r="101" spans="12:14" ht="12.95" customHeight="1" x14ac:dyDescent="0.25">
      <c r="L101" s="38" t="str">
        <f t="shared" si="4"/>
        <v>Jul</v>
      </c>
      <c r="M101" s="24">
        <f>+IF('Despacho por variedad'!G31="","",'Despacho por variedad'!G31)</f>
        <v>3.1440999999999999</v>
      </c>
      <c r="N101" s="27">
        <f>+IF('Despacho por variedad'!H31="","",'Despacho por variedad'!H31)</f>
        <v>-0.3552680146003363</v>
      </c>
    </row>
    <row r="102" spans="12:14" ht="12.95" customHeight="1" x14ac:dyDescent="0.25">
      <c r="L102" s="38" t="str">
        <f t="shared" si="4"/>
        <v>Ago</v>
      </c>
      <c r="M102" s="24" t="str">
        <f>+IF('Despacho por variedad'!G32="","",'Despacho por variedad'!G32)</f>
        <v/>
      </c>
      <c r="N102" s="27" t="str">
        <f>+IF('Despacho por variedad'!H32="","",'Despacho por variedad'!H32)</f>
        <v/>
      </c>
    </row>
    <row r="103" spans="12:14" ht="12.95" customHeight="1" x14ac:dyDescent="0.25">
      <c r="L103" s="38" t="str">
        <f t="shared" si="4"/>
        <v>Sep</v>
      </c>
      <c r="M103" s="24" t="str">
        <f>+IF('Despacho por variedad'!G33="","",'Despacho por variedad'!G33)</f>
        <v/>
      </c>
      <c r="N103" s="27" t="str">
        <f>+IF('Despacho por variedad'!H33="","",'Despacho por variedad'!H33)</f>
        <v/>
      </c>
    </row>
    <row r="104" spans="12:14" ht="12.95" customHeight="1" x14ac:dyDescent="0.25">
      <c r="L104" s="38" t="str">
        <f t="shared" si="4"/>
        <v>Oct</v>
      </c>
      <c r="M104" s="24" t="str">
        <f>+IF('Despacho por variedad'!G34="","",'Despacho por variedad'!G34)</f>
        <v/>
      </c>
      <c r="N104" s="27" t="str">
        <f>+IF('Despacho por variedad'!H34="","",'Despacho por variedad'!H34)</f>
        <v/>
      </c>
    </row>
    <row r="105" spans="12:14" ht="12.95" customHeight="1" x14ac:dyDescent="0.25">
      <c r="L105" s="38" t="str">
        <f t="shared" si="4"/>
        <v>Nov</v>
      </c>
      <c r="M105" s="24" t="str">
        <f>+IF('Despacho por variedad'!G35="","",'Despacho por variedad'!G35)</f>
        <v/>
      </c>
      <c r="N105" s="27" t="str">
        <f>+IF('Despacho por variedad'!H35="","",'Despacho por variedad'!H35)</f>
        <v/>
      </c>
    </row>
    <row r="106" spans="12:14" ht="12.95" customHeight="1" thickBot="1" x14ac:dyDescent="0.3">
      <c r="L106" s="39" t="str">
        <f t="shared" si="4"/>
        <v>Dic</v>
      </c>
      <c r="M106" s="31" t="str">
        <f>+IF('Despacho por variedad'!G36="","",'Despacho por variedad'!G36)</f>
        <v/>
      </c>
      <c r="N106" s="40" t="str">
        <f>+IF('Despacho por variedad'!H36="","",'Despacho por variedad'!H36)</f>
        <v/>
      </c>
    </row>
    <row r="107" spans="12:14" ht="8.1" customHeight="1" thickBot="1" x14ac:dyDescent="0.3"/>
    <row r="108" spans="12:14" ht="25.5" x14ac:dyDescent="0.25">
      <c r="L108" s="17"/>
      <c r="M108" s="18" t="s">
        <v>179</v>
      </c>
      <c r="N108" s="19" t="s">
        <v>16</v>
      </c>
    </row>
    <row r="109" spans="12:14" ht="12.95" customHeight="1" x14ac:dyDescent="0.25">
      <c r="L109" s="38" t="str">
        <f>+L95</f>
        <v>Ene</v>
      </c>
      <c r="M109" s="35">
        <f>+IF('Despacho por variedad'!G43="","",'Despacho por variedad'!G43)</f>
        <v>0.93359999999999999</v>
      </c>
      <c r="N109" s="27">
        <f>+IF('Despacho por variedad'!H43="","",'Despacho por variedad'!H43)</f>
        <v>1.5868661679135494</v>
      </c>
    </row>
    <row r="110" spans="12:14" ht="12.95" customHeight="1" x14ac:dyDescent="0.25">
      <c r="L110" s="38" t="str">
        <f t="shared" ref="L110:L120" si="5">+L96</f>
        <v>Feb</v>
      </c>
      <c r="M110" s="35">
        <f>+IF('Despacho por variedad'!G44="","",'Despacho por variedad'!G44)</f>
        <v>0.60260000000000002</v>
      </c>
      <c r="N110" s="27">
        <f>+IF('Despacho por variedad'!H44="","",'Despacho por variedad'!H44)</f>
        <v>0.36458333333333348</v>
      </c>
    </row>
    <row r="111" spans="12:14" ht="12.95" customHeight="1" x14ac:dyDescent="0.25">
      <c r="L111" s="38" t="str">
        <f t="shared" si="5"/>
        <v>Mar</v>
      </c>
      <c r="M111" s="35">
        <f>+IF('Despacho por variedad'!G45="","",'Despacho por variedad'!G45)</f>
        <v>0.755</v>
      </c>
      <c r="N111" s="27">
        <f>+IF('Despacho por variedad'!H45="","",'Despacho por variedad'!H45)</f>
        <v>-0.3018955154877484</v>
      </c>
    </row>
    <row r="112" spans="12:14" ht="12.95" customHeight="1" x14ac:dyDescent="0.25">
      <c r="L112" s="38" t="str">
        <f t="shared" si="5"/>
        <v>Abr</v>
      </c>
      <c r="M112" s="35">
        <f>+IF('Despacho por variedad'!G46="","",'Despacho por variedad'!G46)</f>
        <v>0.93989999999999996</v>
      </c>
      <c r="N112" s="27">
        <f>+IF('Despacho por variedad'!H46="","",'Despacho por variedad'!H46)</f>
        <v>1.0486050566695728</v>
      </c>
    </row>
    <row r="113" spans="12:14" ht="12.95" customHeight="1" x14ac:dyDescent="0.25">
      <c r="L113" s="38" t="str">
        <f t="shared" si="5"/>
        <v>May</v>
      </c>
      <c r="M113" s="35">
        <f>+IF('Despacho por variedad'!G47="","",'Despacho por variedad'!G47)</f>
        <v>0.56469999999999998</v>
      </c>
      <c r="N113" s="27">
        <f>+IF('Despacho por variedad'!H47="","",'Despacho por variedad'!H47)</f>
        <v>-0.17766127857870972</v>
      </c>
    </row>
    <row r="114" spans="12:14" ht="12.95" customHeight="1" x14ac:dyDescent="0.25">
      <c r="L114" s="38" t="str">
        <f t="shared" si="5"/>
        <v>Jun</v>
      </c>
      <c r="M114" s="35">
        <f>+IF('Despacho por variedad'!G48="","",'Despacho por variedad'!G48)</f>
        <v>1.1349</v>
      </c>
      <c r="N114" s="27">
        <f>+IF('Despacho por variedad'!H48="","",'Despacho por variedad'!H48)</f>
        <v>1.5816651501364878</v>
      </c>
    </row>
    <row r="115" spans="12:14" ht="12.95" customHeight="1" x14ac:dyDescent="0.25">
      <c r="L115" s="38" t="str">
        <f t="shared" si="5"/>
        <v>Jul</v>
      </c>
      <c r="M115" s="35">
        <f>+IF('Despacho por variedad'!G49="","",'Despacho por variedad'!G49)</f>
        <v>0.621</v>
      </c>
      <c r="N115" s="27">
        <f>+IF('Despacho por variedad'!H49="","",'Despacho por variedad'!H49)</f>
        <v>0.39456546148663829</v>
      </c>
    </row>
    <row r="116" spans="12:14" ht="12.95" customHeight="1" x14ac:dyDescent="0.25">
      <c r="L116" s="38" t="str">
        <f t="shared" si="5"/>
        <v>Ago</v>
      </c>
      <c r="M116" s="35" t="str">
        <f>+IF('Despacho por variedad'!G50="","",'Despacho por variedad'!G50)</f>
        <v/>
      </c>
      <c r="N116" s="27" t="str">
        <f>+IF('Despacho por variedad'!H50="","",'Despacho por variedad'!H50)</f>
        <v/>
      </c>
    </row>
    <row r="117" spans="12:14" ht="12.95" customHeight="1" x14ac:dyDescent="0.25">
      <c r="L117" s="38" t="str">
        <f t="shared" si="5"/>
        <v>Sep</v>
      </c>
      <c r="M117" s="35" t="str">
        <f>+IF('Despacho por variedad'!G51="","",'Despacho por variedad'!G51)</f>
        <v/>
      </c>
      <c r="N117" s="27" t="str">
        <f>+IF('Despacho por variedad'!H51="","",'Despacho por variedad'!H51)</f>
        <v/>
      </c>
    </row>
    <row r="118" spans="12:14" ht="12.95" customHeight="1" x14ac:dyDescent="0.25">
      <c r="L118" s="38" t="str">
        <f t="shared" si="5"/>
        <v>Oct</v>
      </c>
      <c r="M118" s="35" t="str">
        <f>+IF('Despacho por variedad'!G52="","",'Despacho por variedad'!G52)</f>
        <v/>
      </c>
      <c r="N118" s="27" t="str">
        <f>+IF('Despacho por variedad'!H52="","",'Despacho por variedad'!H52)</f>
        <v/>
      </c>
    </row>
    <row r="119" spans="12:14" ht="12.95" customHeight="1" x14ac:dyDescent="0.25">
      <c r="L119" s="38" t="str">
        <f t="shared" si="5"/>
        <v>Nov</v>
      </c>
      <c r="M119" s="35" t="str">
        <f>+IF('Despacho por variedad'!G53="","",'Despacho por variedad'!G53)</f>
        <v/>
      </c>
      <c r="N119" s="27" t="str">
        <f>+IF('Despacho por variedad'!H53="","",'Despacho por variedad'!H53)</f>
        <v/>
      </c>
    </row>
    <row r="120" spans="12:14" ht="12.95" customHeight="1" thickBot="1" x14ac:dyDescent="0.3">
      <c r="L120" s="39" t="str">
        <f t="shared" si="5"/>
        <v>Dic</v>
      </c>
      <c r="M120" s="249" t="str">
        <f>+IF('Despacho por variedad'!G54="","",'Despacho por variedad'!G54)</f>
        <v/>
      </c>
      <c r="N120" s="40" t="str">
        <f>+IF('Despacho por variedad'!H54="","",'Despacho por variedad'!H54)</f>
        <v/>
      </c>
    </row>
    <row r="121" spans="12:14" ht="8.1" customHeight="1" thickBot="1" x14ac:dyDescent="0.3"/>
    <row r="122" spans="12:14" ht="25.5" x14ac:dyDescent="0.25">
      <c r="L122" s="17"/>
      <c r="M122" s="18" t="s">
        <v>179</v>
      </c>
      <c r="N122" s="19" t="s">
        <v>16</v>
      </c>
    </row>
    <row r="123" spans="12:14" ht="12.95" customHeight="1" x14ac:dyDescent="0.25">
      <c r="L123" s="38" t="str">
        <f>+L109</f>
        <v>Ene</v>
      </c>
      <c r="M123" s="35">
        <f>+IF('Despacho por variedad'!G61="","",'Despacho por variedad'!G61)</f>
        <v>0.4924</v>
      </c>
      <c r="N123" s="27">
        <f>+IF('Despacho por variedad'!H61="","",'Despacho por variedad'!H61)</f>
        <v>-0.28011695906432754</v>
      </c>
    </row>
    <row r="124" spans="12:14" ht="12.95" customHeight="1" x14ac:dyDescent="0.25">
      <c r="L124" s="38" t="str">
        <f t="shared" ref="L124:L134" si="6">+L110</f>
        <v>Feb</v>
      </c>
      <c r="M124" s="35">
        <f>+IF('Despacho por variedad'!G62="","",'Despacho por variedad'!G62)</f>
        <v>0.5181</v>
      </c>
      <c r="N124" s="27">
        <f>+IF('Despacho por variedad'!H62="","",'Despacho por variedad'!H62)</f>
        <v>4.3084356754580222E-2</v>
      </c>
    </row>
    <row r="125" spans="12:14" ht="12.95" customHeight="1" x14ac:dyDescent="0.25">
      <c r="L125" s="38" t="str">
        <f t="shared" si="6"/>
        <v>Mar</v>
      </c>
      <c r="M125" s="35">
        <f>+IF('Despacho por variedad'!G63="","",'Despacho por variedad'!G63)</f>
        <v>0.49859999999999999</v>
      </c>
      <c r="N125" s="27">
        <f>+IF('Despacho por variedad'!H63="","",'Despacho por variedad'!H63)</f>
        <v>-0.11438721136767316</v>
      </c>
    </row>
    <row r="126" spans="12:14" ht="12.95" customHeight="1" x14ac:dyDescent="0.25">
      <c r="L126" s="38" t="str">
        <f t="shared" si="6"/>
        <v>Abr</v>
      </c>
      <c r="M126" s="35">
        <f>+IF('Despacho por variedad'!G64="","",'Despacho por variedad'!G64)</f>
        <v>0.55620000000000003</v>
      </c>
      <c r="N126" s="27">
        <f>+IF('Despacho por variedad'!H64="","",'Despacho por variedad'!H64)</f>
        <v>-0.1026137463697967</v>
      </c>
    </row>
    <row r="127" spans="12:14" ht="12.95" customHeight="1" x14ac:dyDescent="0.25">
      <c r="L127" s="38" t="str">
        <f t="shared" si="6"/>
        <v>May</v>
      </c>
      <c r="M127" s="35">
        <f>+IF('Despacho por variedad'!G65="","",'Despacho por variedad'!G65)</f>
        <v>0.3352</v>
      </c>
      <c r="N127" s="27">
        <f>+IF('Despacho por variedad'!H65="","",'Despacho por variedad'!H65)</f>
        <v>-0.73472617917062366</v>
      </c>
    </row>
    <row r="128" spans="12:14" ht="12.95" customHeight="1" x14ac:dyDescent="0.25">
      <c r="L128" s="38" t="str">
        <f t="shared" si="6"/>
        <v>Jun</v>
      </c>
      <c r="M128" s="35">
        <f>+IF('Despacho por variedad'!G66="","",'Despacho por variedad'!G66)</f>
        <v>1.4434</v>
      </c>
      <c r="N128" s="27">
        <f>+IF('Despacho por variedad'!H66="","",'Despacho por variedad'!H66)</f>
        <v>0.7367344483215017</v>
      </c>
    </row>
    <row r="129" spans="12:14" ht="12.95" customHeight="1" x14ac:dyDescent="0.25">
      <c r="L129" s="38" t="str">
        <f t="shared" si="6"/>
        <v>Jul</v>
      </c>
      <c r="M129" s="35">
        <f>+IF('Despacho por variedad'!G67="","",'Despacho por variedad'!G67)</f>
        <v>1.1068</v>
      </c>
      <c r="N129" s="27">
        <f>+IF('Despacho por variedad'!H67="","",'Despacho por variedad'!H67)</f>
        <v>-0.18377581120943953</v>
      </c>
    </row>
    <row r="130" spans="12:14" ht="12.95" customHeight="1" x14ac:dyDescent="0.25">
      <c r="L130" s="38" t="str">
        <f t="shared" si="6"/>
        <v>Ago</v>
      </c>
      <c r="M130" s="35" t="str">
        <f>+IF('Despacho por variedad'!G68="","",'Despacho por variedad'!G68)</f>
        <v/>
      </c>
      <c r="N130" s="27" t="str">
        <f>+IF('Despacho por variedad'!H68="","",'Despacho por variedad'!H68)</f>
        <v/>
      </c>
    </row>
    <row r="131" spans="12:14" ht="12.95" customHeight="1" x14ac:dyDescent="0.25">
      <c r="L131" s="38" t="str">
        <f t="shared" si="6"/>
        <v>Sep</v>
      </c>
      <c r="M131" s="35" t="str">
        <f>+IF('Despacho por variedad'!G69="","",'Despacho por variedad'!G69)</f>
        <v/>
      </c>
      <c r="N131" s="27" t="str">
        <f>+IF('Despacho por variedad'!H69="","",'Despacho por variedad'!H69)</f>
        <v/>
      </c>
    </row>
    <row r="132" spans="12:14" ht="12.95" customHeight="1" x14ac:dyDescent="0.25">
      <c r="L132" s="38" t="str">
        <f t="shared" si="6"/>
        <v>Oct</v>
      </c>
      <c r="M132" s="35" t="str">
        <f>+IF('Despacho por variedad'!G70="","",'Despacho por variedad'!G70)</f>
        <v/>
      </c>
      <c r="N132" s="27" t="str">
        <f>+IF('Despacho por variedad'!H70="","",'Despacho por variedad'!H70)</f>
        <v/>
      </c>
    </row>
    <row r="133" spans="12:14" ht="12.95" customHeight="1" x14ac:dyDescent="0.25">
      <c r="L133" s="38" t="str">
        <f t="shared" si="6"/>
        <v>Nov</v>
      </c>
      <c r="M133" s="35" t="str">
        <f>+IF('Despacho por variedad'!G71="","",'Despacho por variedad'!G71)</f>
        <v/>
      </c>
      <c r="N133" s="27" t="str">
        <f>+IF('Despacho por variedad'!H71="","",'Despacho por variedad'!H71)</f>
        <v/>
      </c>
    </row>
    <row r="134" spans="12:14" ht="12.95" customHeight="1" thickBot="1" x14ac:dyDescent="0.3">
      <c r="L134" s="39" t="str">
        <f t="shared" si="6"/>
        <v>Dic</v>
      </c>
      <c r="M134" s="249" t="str">
        <f>+IF('Despacho por variedad'!G72="","",'Despacho por variedad'!G72)</f>
        <v/>
      </c>
      <c r="N134" s="40" t="str">
        <f>+IF('Despacho por variedad'!H72="","",'Despacho por variedad'!H72)</f>
        <v/>
      </c>
    </row>
    <row r="135" spans="12:14" ht="8.1" customHeight="1" thickBot="1" x14ac:dyDescent="0.3"/>
    <row r="136" spans="12:14" ht="25.5" x14ac:dyDescent="0.25">
      <c r="L136" s="17"/>
      <c r="M136" s="18" t="s">
        <v>179</v>
      </c>
      <c r="N136" s="19" t="s">
        <v>16</v>
      </c>
    </row>
    <row r="137" spans="12:14" ht="12.95" customHeight="1" x14ac:dyDescent="0.25">
      <c r="L137" s="38" t="str">
        <f>+L123</f>
        <v>Ene</v>
      </c>
      <c r="M137" s="35">
        <f>+IF('Despacho por variedad'!G79="","",'Despacho por variedad'!G79)</f>
        <v>0.19409999999999999</v>
      </c>
      <c r="N137" s="27">
        <f>+IF('Despacho por variedad'!H79="","",'Despacho por variedad'!H79)</f>
        <v>-0.52414807550870313</v>
      </c>
    </row>
    <row r="138" spans="12:14" ht="12.95" customHeight="1" x14ac:dyDescent="0.25">
      <c r="L138" s="38" t="str">
        <f t="shared" ref="L138:L148" si="7">+L124</f>
        <v>Feb</v>
      </c>
      <c r="M138" s="35">
        <f>+IF('Despacho por variedad'!G80="","",'Despacho por variedad'!G80)</f>
        <v>0.20569999999999999</v>
      </c>
      <c r="N138" s="27">
        <f>+IF('Despacho por variedad'!H80="","",'Despacho por variedad'!H80)</f>
        <v>-0.15972222222222221</v>
      </c>
    </row>
    <row r="139" spans="12:14" ht="12.95" customHeight="1" x14ac:dyDescent="0.25">
      <c r="L139" s="38" t="str">
        <f t="shared" si="7"/>
        <v>Mar</v>
      </c>
      <c r="M139" s="35">
        <f>+IF('Despacho por variedad'!G81="","",'Despacho por variedad'!G81)</f>
        <v>0.30370000000000003</v>
      </c>
      <c r="N139" s="27">
        <f>+IF('Despacho por variedad'!H81="","",'Despacho por variedad'!H81)</f>
        <v>-9.666864961332533E-2</v>
      </c>
    </row>
    <row r="140" spans="12:14" ht="12.95" customHeight="1" x14ac:dyDescent="0.25">
      <c r="L140" s="38" t="str">
        <f t="shared" si="7"/>
        <v>Abr</v>
      </c>
      <c r="M140" s="35">
        <f>+IF('Despacho por variedad'!G82="","",'Despacho por variedad'!G82)</f>
        <v>0.18360000000000001</v>
      </c>
      <c r="N140" s="27">
        <f>+IF('Despacho por variedad'!H82="","",'Despacho por variedad'!H82)</f>
        <v>-0.58545947166403245</v>
      </c>
    </row>
    <row r="141" spans="12:14" ht="12.95" customHeight="1" x14ac:dyDescent="0.25">
      <c r="L141" s="38" t="str">
        <f t="shared" si="7"/>
        <v>May</v>
      </c>
      <c r="M141" s="35">
        <f>+IF('Despacho por variedad'!G83="","",'Despacho por variedad'!G83)</f>
        <v>0.1812</v>
      </c>
      <c r="N141" s="27">
        <f>+IF('Despacho por variedad'!H83="","",'Despacho por variedad'!H83)</f>
        <v>-0.49806094182825478</v>
      </c>
    </row>
    <row r="142" spans="12:14" ht="12.95" customHeight="1" x14ac:dyDescent="0.25">
      <c r="L142" s="38" t="str">
        <f t="shared" si="7"/>
        <v>Jun</v>
      </c>
      <c r="M142" s="35">
        <f>+IF('Despacho por variedad'!G84="","",'Despacho por variedad'!G84)</f>
        <v>0.29389999999999999</v>
      </c>
      <c r="N142" s="27">
        <f>+IF('Despacho por variedad'!H84="","",'Despacho por variedad'!H84)</f>
        <v>-0.41149379255106133</v>
      </c>
    </row>
    <row r="143" spans="12:14" ht="12.95" customHeight="1" x14ac:dyDescent="0.25">
      <c r="L143" s="38" t="str">
        <f t="shared" si="7"/>
        <v>Jul</v>
      </c>
      <c r="M143" s="35">
        <f>+IF('Despacho por variedad'!G85="","",'Despacho por variedad'!G85)</f>
        <v>0.66910000000000003</v>
      </c>
      <c r="N143" s="27">
        <f>+IF('Despacho por variedad'!H85="","",'Despacho por variedad'!H85)</f>
        <v>0.68284708249496995</v>
      </c>
    </row>
    <row r="144" spans="12:14" ht="12.95" customHeight="1" x14ac:dyDescent="0.25">
      <c r="L144" s="38" t="str">
        <f t="shared" si="7"/>
        <v>Ago</v>
      </c>
      <c r="M144" s="35" t="str">
        <f>+IF('Despacho por variedad'!G86="","",'Despacho por variedad'!G86)</f>
        <v/>
      </c>
      <c r="N144" s="27" t="str">
        <f>+IF('Despacho por variedad'!H86="","",'Despacho por variedad'!H86)</f>
        <v/>
      </c>
    </row>
    <row r="145" spans="12:14" ht="12.95" customHeight="1" x14ac:dyDescent="0.25">
      <c r="L145" s="38" t="str">
        <f t="shared" si="7"/>
        <v>Sep</v>
      </c>
      <c r="M145" s="35" t="str">
        <f>+IF('Despacho por variedad'!G87="","",'Despacho por variedad'!G87)</f>
        <v/>
      </c>
      <c r="N145" s="27" t="str">
        <f>+IF('Despacho por variedad'!H87="","",'Despacho por variedad'!H87)</f>
        <v/>
      </c>
    </row>
    <row r="146" spans="12:14" ht="12.95" customHeight="1" x14ac:dyDescent="0.25">
      <c r="L146" s="38" t="str">
        <f t="shared" si="7"/>
        <v>Oct</v>
      </c>
      <c r="M146" s="35" t="str">
        <f>+IF('Despacho por variedad'!G88="","",'Despacho por variedad'!G88)</f>
        <v/>
      </c>
      <c r="N146" s="27" t="str">
        <f>+IF('Despacho por variedad'!H88="","",'Despacho por variedad'!H88)</f>
        <v/>
      </c>
    </row>
    <row r="147" spans="12:14" ht="12.95" customHeight="1" x14ac:dyDescent="0.25">
      <c r="L147" s="38" t="str">
        <f t="shared" si="7"/>
        <v>Nov</v>
      </c>
      <c r="M147" s="35" t="str">
        <f>+IF('Despacho por variedad'!G89="","",'Despacho por variedad'!G89)</f>
        <v/>
      </c>
      <c r="N147" s="27" t="str">
        <f>+IF('Despacho por variedad'!H89="","",'Despacho por variedad'!H89)</f>
        <v/>
      </c>
    </row>
    <row r="148" spans="12:14" ht="12.95" customHeight="1" thickBot="1" x14ac:dyDescent="0.3">
      <c r="L148" s="39" t="str">
        <f t="shared" si="7"/>
        <v>Dic</v>
      </c>
      <c r="M148" s="249" t="str">
        <f>+IF('Despacho por variedad'!G90="","",'Despacho por variedad'!G90)</f>
        <v/>
      </c>
      <c r="N148" s="40" t="str">
        <f>+IF('Despacho por variedad'!H90="","",'Despacho por variedad'!H90)</f>
        <v/>
      </c>
    </row>
    <row r="149" spans="12:14" ht="8.1" customHeight="1" thickBot="1" x14ac:dyDescent="0.3"/>
    <row r="150" spans="12:14" ht="25.5" x14ac:dyDescent="0.25">
      <c r="L150" s="17"/>
      <c r="M150" s="18" t="s">
        <v>179</v>
      </c>
      <c r="N150" s="19" t="s">
        <v>16</v>
      </c>
    </row>
    <row r="151" spans="12:14" ht="12.95" customHeight="1" x14ac:dyDescent="0.25">
      <c r="L151" s="38" t="str">
        <f>+L137</f>
        <v>Ene</v>
      </c>
      <c r="M151" s="35">
        <f>+IF('Despacho por variedad'!G97="","",'Despacho por variedad'!G97)</f>
        <v>0.68679999999999997</v>
      </c>
      <c r="N151" s="27">
        <f>+IF('Despacho por variedad'!H97="","",'Despacho por variedad'!H97)</f>
        <v>0.59535423925667819</v>
      </c>
    </row>
    <row r="152" spans="12:14" ht="12.95" customHeight="1" x14ac:dyDescent="0.25">
      <c r="L152" s="38" t="str">
        <f t="shared" ref="L152:L162" si="8">+L138</f>
        <v>Feb</v>
      </c>
      <c r="M152" s="35">
        <f>+IF('Despacho por variedad'!G98="","",'Despacho por variedad'!G98)</f>
        <v>0.42480000000000001</v>
      </c>
      <c r="N152" s="27">
        <f>+IF('Despacho por variedad'!H98="","",'Despacho por variedad'!H98)</f>
        <v>-0.16246056782334384</v>
      </c>
    </row>
    <row r="153" spans="12:14" ht="12.95" customHeight="1" x14ac:dyDescent="0.25">
      <c r="L153" s="38" t="str">
        <f t="shared" si="8"/>
        <v>Mar</v>
      </c>
      <c r="M153" s="35">
        <f>+IF('Despacho por variedad'!G99="","",'Despacho por variedad'!G99)</f>
        <v>1.1884999999999999</v>
      </c>
      <c r="N153" s="27">
        <f>+IF('Despacho por variedad'!H99="","",'Despacho por variedad'!H99)</f>
        <v>0.34384893713251907</v>
      </c>
    </row>
    <row r="154" spans="12:14" ht="12.95" customHeight="1" x14ac:dyDescent="0.25">
      <c r="L154" s="38" t="str">
        <f t="shared" si="8"/>
        <v>Abr</v>
      </c>
      <c r="M154" s="35">
        <f>+IF('Despacho por variedad'!G100="","",'Despacho por variedad'!G100)</f>
        <v>1.2191000000000001</v>
      </c>
      <c r="N154" s="27">
        <f>+IF('Despacho por variedad'!H100="","",'Despacho por variedad'!H100)</f>
        <v>0.75941694328185916</v>
      </c>
    </row>
    <row r="155" spans="12:14" ht="12.95" customHeight="1" x14ac:dyDescent="0.25">
      <c r="L155" s="38" t="str">
        <f t="shared" si="8"/>
        <v>May</v>
      </c>
      <c r="M155" s="35">
        <f>+IF('Despacho por variedad'!G101="","",'Despacho por variedad'!G101)</f>
        <v>1.0197000000000001</v>
      </c>
      <c r="N155" s="27">
        <f>+IF('Despacho por variedad'!H101="","",'Despacho por variedad'!H101)</f>
        <v>0.31387707769617323</v>
      </c>
    </row>
    <row r="156" spans="12:14" ht="12.95" customHeight="1" x14ac:dyDescent="0.25">
      <c r="L156" s="38" t="str">
        <f t="shared" si="8"/>
        <v>Jun</v>
      </c>
      <c r="M156" s="35">
        <f>+IF('Despacho por variedad'!G102="","",'Despacho por variedad'!G102)</f>
        <v>0.6643</v>
      </c>
      <c r="N156" s="27">
        <f>+IF('Despacho por variedad'!H102="","",'Despacho por variedad'!H102)</f>
        <v>-0.18129159477446388</v>
      </c>
    </row>
    <row r="157" spans="12:14" ht="12.95" customHeight="1" x14ac:dyDescent="0.25">
      <c r="L157" s="38" t="str">
        <f t="shared" si="8"/>
        <v>Jul</v>
      </c>
      <c r="M157" s="35">
        <f>+IF('Despacho por variedad'!G103="","",'Despacho por variedad'!G103)</f>
        <v>1.0206999999999999</v>
      </c>
      <c r="N157" s="27">
        <f>+IF('Despacho por variedad'!H103="","",'Despacho por variedad'!H103)</f>
        <v>0.15086255496673795</v>
      </c>
    </row>
    <row r="158" spans="12:14" ht="12.95" customHeight="1" x14ac:dyDescent="0.25">
      <c r="L158" s="38" t="str">
        <f t="shared" si="8"/>
        <v>Ago</v>
      </c>
      <c r="M158" s="35" t="str">
        <f>+IF('Despacho por variedad'!G104="","",'Despacho por variedad'!G104)</f>
        <v/>
      </c>
      <c r="N158" s="27" t="str">
        <f>+IF('Despacho por variedad'!H104="","",'Despacho por variedad'!H104)</f>
        <v/>
      </c>
    </row>
    <row r="159" spans="12:14" ht="12.95" customHeight="1" x14ac:dyDescent="0.25">
      <c r="L159" s="38" t="str">
        <f t="shared" si="8"/>
        <v>Sep</v>
      </c>
      <c r="M159" s="35" t="str">
        <f>+IF('Despacho por variedad'!G105="","",'Despacho por variedad'!G105)</f>
        <v/>
      </c>
      <c r="N159" s="27" t="str">
        <f>+IF('Despacho por variedad'!H105="","",'Despacho por variedad'!H105)</f>
        <v/>
      </c>
    </row>
    <row r="160" spans="12:14" ht="12.95" customHeight="1" x14ac:dyDescent="0.25">
      <c r="L160" s="38" t="str">
        <f t="shared" si="8"/>
        <v>Oct</v>
      </c>
      <c r="M160" s="35" t="str">
        <f>+IF('Despacho por variedad'!G106="","",'Despacho por variedad'!G106)</f>
        <v/>
      </c>
      <c r="N160" s="27" t="str">
        <f>+IF('Despacho por variedad'!H106="","",'Despacho por variedad'!H106)</f>
        <v/>
      </c>
    </row>
    <row r="161" spans="12:14" ht="12.95" customHeight="1" x14ac:dyDescent="0.25">
      <c r="L161" s="38" t="str">
        <f t="shared" si="8"/>
        <v>Nov</v>
      </c>
      <c r="M161" s="35" t="str">
        <f>+IF('Despacho por variedad'!G107="","",'Despacho por variedad'!G107)</f>
        <v/>
      </c>
      <c r="N161" s="27" t="str">
        <f>+IF('Despacho por variedad'!H107="","",'Despacho por variedad'!H107)</f>
        <v/>
      </c>
    </row>
    <row r="162" spans="12:14" ht="12.95" customHeight="1" thickBot="1" x14ac:dyDescent="0.3">
      <c r="L162" s="39" t="str">
        <f t="shared" si="8"/>
        <v>Dic</v>
      </c>
      <c r="M162" s="249" t="str">
        <f>+IF('Despacho por variedad'!G108="","",'Despacho por variedad'!G108)</f>
        <v/>
      </c>
      <c r="N162" s="40" t="str">
        <f>+IF('Despacho por variedad'!H108="","",'Despacho por variedad'!H108)</f>
        <v/>
      </c>
    </row>
    <row r="163" spans="12:14" ht="8.1" customHeight="1" thickBot="1" x14ac:dyDescent="0.3"/>
    <row r="164" spans="12:14" ht="25.5" x14ac:dyDescent="0.25">
      <c r="L164" s="17"/>
      <c r="M164" s="18" t="s">
        <v>179</v>
      </c>
      <c r="N164" s="19" t="s">
        <v>16</v>
      </c>
    </row>
    <row r="165" spans="12:14" ht="12.95" customHeight="1" x14ac:dyDescent="0.25">
      <c r="L165" s="38" t="str">
        <f>+L151</f>
        <v>Ene</v>
      </c>
      <c r="M165" s="35">
        <f>+IF('Despacho por variedad'!G115="","",'Despacho por variedad'!G115)</f>
        <v>0.96240000000000003</v>
      </c>
      <c r="N165" s="27">
        <f>+IF('Despacho por variedad'!H115="","",'Despacho por variedad'!H115)</f>
        <v>0.51463644948064236</v>
      </c>
    </row>
    <row r="166" spans="12:14" ht="12.95" customHeight="1" x14ac:dyDescent="0.25">
      <c r="L166" s="38" t="str">
        <f t="shared" ref="L166:L176" si="9">+L152</f>
        <v>Feb</v>
      </c>
      <c r="M166" s="35">
        <f>+IF('Despacho por variedad'!G116="","",'Despacho por variedad'!G116)</f>
        <v>0.53839999999999999</v>
      </c>
      <c r="N166" s="27">
        <f>+IF('Despacho por variedad'!H116="","",'Despacho por variedad'!H116)</f>
        <v>-0.35233970888969091</v>
      </c>
    </row>
    <row r="167" spans="12:14" ht="12.95" customHeight="1" x14ac:dyDescent="0.25">
      <c r="L167" s="38" t="str">
        <f t="shared" si="9"/>
        <v>Mar</v>
      </c>
      <c r="M167" s="35">
        <f>+IF('Despacho por variedad'!G117="","",'Despacho por variedad'!G117)</f>
        <v>1.0408999999999999</v>
      </c>
      <c r="N167" s="27">
        <f>+IF('Despacho por variedad'!H117="","",'Despacho por variedad'!H117)</f>
        <v>0.14800926436528061</v>
      </c>
    </row>
    <row r="168" spans="12:14" ht="12.95" customHeight="1" x14ac:dyDescent="0.25">
      <c r="L168" s="38" t="str">
        <f t="shared" si="9"/>
        <v>Abr</v>
      </c>
      <c r="M168" s="35">
        <f>+IF('Despacho por variedad'!G118="","",'Despacho por variedad'!G118)</f>
        <v>0.89700000000000002</v>
      </c>
      <c r="N168" s="27">
        <f>+IF('Despacho por variedad'!H118="","",'Despacho por variedad'!H118)</f>
        <v>0.16463256297065709</v>
      </c>
    </row>
    <row r="169" spans="12:14" ht="12.95" customHeight="1" x14ac:dyDescent="0.25">
      <c r="L169" s="38" t="str">
        <f t="shared" si="9"/>
        <v>May</v>
      </c>
      <c r="M169" s="35">
        <f>+IF('Despacho por variedad'!G119="","",'Despacho por variedad'!G119)</f>
        <v>0.78480000000000005</v>
      </c>
      <c r="N169" s="27">
        <f>+IF('Despacho por variedad'!H119="","",'Despacho por variedad'!H119)</f>
        <v>-0.2390924956369983</v>
      </c>
    </row>
    <row r="170" spans="12:14" ht="12.95" customHeight="1" x14ac:dyDescent="0.25">
      <c r="L170" s="38" t="str">
        <f t="shared" si="9"/>
        <v>Jun</v>
      </c>
      <c r="M170" s="35">
        <f>+IF('Despacho por variedad'!G120="","",'Despacho por variedad'!G120)</f>
        <v>1.0415000000000001</v>
      </c>
      <c r="N170" s="27">
        <f>+IF('Despacho por variedad'!H120="","",'Despacho por variedad'!H120)</f>
        <v>-3.511209931443382E-2</v>
      </c>
    </row>
    <row r="171" spans="12:14" ht="12.95" customHeight="1" x14ac:dyDescent="0.25">
      <c r="L171" s="38" t="str">
        <f t="shared" si="9"/>
        <v>Jul</v>
      </c>
      <c r="M171" s="35">
        <f>+IF('Despacho por variedad'!G121="","",'Despacho por variedad'!G121)</f>
        <v>1.4533</v>
      </c>
      <c r="N171" s="27">
        <f>+IF('Despacho por variedad'!H121="","",'Despacho por variedad'!H121)</f>
        <v>0.27460094720224504</v>
      </c>
    </row>
    <row r="172" spans="12:14" ht="12.95" customHeight="1" x14ac:dyDescent="0.25">
      <c r="L172" s="38" t="str">
        <f t="shared" si="9"/>
        <v>Ago</v>
      </c>
      <c r="M172" s="35" t="str">
        <f>+IF('Despacho por variedad'!G122="","",'Despacho por variedad'!G122)</f>
        <v/>
      </c>
      <c r="N172" s="27" t="str">
        <f>+IF('Despacho por variedad'!H122="","",'Despacho por variedad'!H122)</f>
        <v/>
      </c>
    </row>
    <row r="173" spans="12:14" ht="12.95" customHeight="1" x14ac:dyDescent="0.25">
      <c r="L173" s="38" t="str">
        <f t="shared" si="9"/>
        <v>Sep</v>
      </c>
      <c r="M173" s="35" t="str">
        <f>+IF('Despacho por variedad'!G123="","",'Despacho por variedad'!G123)</f>
        <v/>
      </c>
      <c r="N173" s="27" t="str">
        <f>+IF('Despacho por variedad'!H123="","",'Despacho por variedad'!H123)</f>
        <v/>
      </c>
    </row>
    <row r="174" spans="12:14" ht="12.95" customHeight="1" x14ac:dyDescent="0.25">
      <c r="L174" s="38" t="str">
        <f t="shared" si="9"/>
        <v>Oct</v>
      </c>
      <c r="M174" s="35" t="str">
        <f>+IF('Despacho por variedad'!G124="","",'Despacho por variedad'!G124)</f>
        <v/>
      </c>
      <c r="N174" s="27" t="str">
        <f>+IF('Despacho por variedad'!H124="","",'Despacho por variedad'!H124)</f>
        <v/>
      </c>
    </row>
    <row r="175" spans="12:14" ht="12.95" customHeight="1" x14ac:dyDescent="0.25">
      <c r="L175" s="38" t="str">
        <f t="shared" si="9"/>
        <v>Nov</v>
      </c>
      <c r="M175" s="35" t="str">
        <f>+IF('Despacho por variedad'!G125="","",'Despacho por variedad'!G125)</f>
        <v/>
      </c>
      <c r="N175" s="27" t="str">
        <f>+IF('Despacho por variedad'!H125="","",'Despacho por variedad'!H125)</f>
        <v/>
      </c>
    </row>
    <row r="176" spans="12:14" ht="12.95" customHeight="1" thickBot="1" x14ac:dyDescent="0.3">
      <c r="L176" s="39" t="str">
        <f t="shared" si="9"/>
        <v>Dic</v>
      </c>
      <c r="M176" s="249" t="str">
        <f>+IF('Despacho por variedad'!G126="","",'Despacho por variedad'!G126)</f>
        <v/>
      </c>
      <c r="N176" s="40" t="str">
        <f>+IF('Despacho por variedad'!H126="","",'Despacho por variedad'!H126)</f>
        <v/>
      </c>
    </row>
    <row r="177" s="5" customFormat="1" ht="8.1" customHeight="1" x14ac:dyDescent="0.25"/>
    <row r="178" ht="12.95" customHeight="1" x14ac:dyDescent="0.25"/>
    <row r="179" ht="12.95" customHeight="1" x14ac:dyDescent="0.25"/>
    <row r="180" ht="12.95" customHeight="1" x14ac:dyDescent="0.25"/>
    <row r="181" ht="12.95" customHeight="1" x14ac:dyDescent="0.25"/>
    <row r="182" ht="12.95" customHeight="1" x14ac:dyDescent="0.25"/>
    <row r="183" ht="12.95" customHeight="1" x14ac:dyDescent="0.25"/>
    <row r="184" ht="12.95" customHeight="1" x14ac:dyDescent="0.25"/>
    <row r="185" ht="12.95" customHeight="1" x14ac:dyDescent="0.25"/>
    <row r="186" ht="12.95" customHeight="1" x14ac:dyDescent="0.25"/>
    <row r="187" ht="12.95" customHeight="1" x14ac:dyDescent="0.25"/>
    <row r="188" ht="12.95" customHeight="1" x14ac:dyDescent="0.25"/>
    <row r="189" ht="12.95" customHeight="1" x14ac:dyDescent="0.25"/>
    <row r="190" ht="12.95" customHeight="1" x14ac:dyDescent="0.25"/>
    <row r="191" ht="12.95" customHeight="1" x14ac:dyDescent="0.25"/>
    <row r="192" ht="12.95" customHeight="1" x14ac:dyDescent="0.25"/>
    <row r="193" ht="12.95" customHeight="1" x14ac:dyDescent="0.25"/>
    <row r="194" ht="12.95" customHeight="1" x14ac:dyDescent="0.25"/>
    <row r="195" ht="12.95" customHeight="1" x14ac:dyDescent="0.25"/>
    <row r="196" ht="12.95" customHeight="1" x14ac:dyDescent="0.25"/>
    <row r="197" ht="12.95" customHeight="1" x14ac:dyDescent="0.25"/>
    <row r="198" ht="12.95" customHeight="1" x14ac:dyDescent="0.25"/>
    <row r="199" ht="12.95" customHeight="1" x14ac:dyDescent="0.25"/>
    <row r="200" ht="12.95" customHeight="1" x14ac:dyDescent="0.25"/>
    <row r="201" ht="12.95" customHeight="1" x14ac:dyDescent="0.25"/>
    <row r="202" ht="12.95" customHeight="1" x14ac:dyDescent="0.25"/>
    <row r="203" ht="12.95" customHeight="1" x14ac:dyDescent="0.25"/>
    <row r="204" ht="12.95" customHeight="1" x14ac:dyDescent="0.25"/>
    <row r="205" ht="12.95" customHeight="1" x14ac:dyDescent="0.25"/>
    <row r="206" ht="12.95" customHeight="1" x14ac:dyDescent="0.25"/>
    <row r="207" ht="12.95" customHeight="1" x14ac:dyDescent="0.25"/>
    <row r="208" ht="12.95" customHeight="1" x14ac:dyDescent="0.25"/>
    <row r="209" ht="12.95" customHeight="1" x14ac:dyDescent="0.25"/>
    <row r="210" ht="12.95" customHeight="1" x14ac:dyDescent="0.25"/>
    <row r="211" ht="12.95" customHeight="1" x14ac:dyDescent="0.25"/>
    <row r="212" ht="12.95" customHeight="1" x14ac:dyDescent="0.25"/>
    <row r="213" ht="12.95" customHeight="1" x14ac:dyDescent="0.25"/>
    <row r="214" ht="12.95" customHeight="1" x14ac:dyDescent="0.25"/>
    <row r="215" ht="12.95" customHeight="1" x14ac:dyDescent="0.25"/>
    <row r="216" ht="12.95" customHeight="1" x14ac:dyDescent="0.25"/>
    <row r="217" ht="12.95" customHeight="1" x14ac:dyDescent="0.25"/>
    <row r="218" ht="12.95" customHeight="1" x14ac:dyDescent="0.25"/>
    <row r="219" ht="12.95" customHeight="1" x14ac:dyDescent="0.25"/>
    <row r="220" ht="12.95" customHeight="1" x14ac:dyDescent="0.25"/>
    <row r="221" ht="12.95" customHeight="1" x14ac:dyDescent="0.25"/>
    <row r="222" ht="12.95" customHeight="1" x14ac:dyDescent="0.25"/>
    <row r="223" ht="12.95" customHeight="1" x14ac:dyDescent="0.25"/>
    <row r="224" ht="12.95" customHeight="1" x14ac:dyDescent="0.25"/>
    <row r="225" ht="12.95" customHeight="1" x14ac:dyDescent="0.25"/>
    <row r="226" ht="12.95" customHeight="1" x14ac:dyDescent="0.25"/>
    <row r="227" ht="12.95" customHeight="1" x14ac:dyDescent="0.25"/>
    <row r="228" ht="12.95" customHeight="1" x14ac:dyDescent="0.25"/>
    <row r="229" ht="12.95" customHeight="1" x14ac:dyDescent="0.25"/>
    <row r="230" ht="12.95" customHeight="1" x14ac:dyDescent="0.25"/>
    <row r="231" ht="12.95" customHeight="1" x14ac:dyDescent="0.25"/>
    <row r="232" ht="12.95" customHeight="1" x14ac:dyDescent="0.25"/>
    <row r="233" ht="12.95" customHeight="1" x14ac:dyDescent="0.25"/>
    <row r="234" ht="12.95" customHeight="1" x14ac:dyDescent="0.25"/>
    <row r="235" ht="12.95" customHeight="1" x14ac:dyDescent="0.25"/>
    <row r="236" ht="12.95" customHeight="1" x14ac:dyDescent="0.25"/>
    <row r="237" ht="12.95" customHeight="1" x14ac:dyDescent="0.25"/>
    <row r="238" ht="12.95" customHeight="1" x14ac:dyDescent="0.25"/>
    <row r="239" ht="12.95" customHeight="1" x14ac:dyDescent="0.25"/>
    <row r="240" ht="12.95" customHeight="1" x14ac:dyDescent="0.25"/>
    <row r="241" ht="12.95" customHeight="1" x14ac:dyDescent="0.25"/>
    <row r="242" ht="12.95" customHeight="1" x14ac:dyDescent="0.25"/>
    <row r="243" ht="12.95" customHeight="1" x14ac:dyDescent="0.25"/>
    <row r="244" ht="12.95" customHeight="1" x14ac:dyDescent="0.25"/>
    <row r="245" ht="12.95" customHeight="1" x14ac:dyDescent="0.25"/>
    <row r="246" ht="12.95" customHeight="1" x14ac:dyDescent="0.25"/>
    <row r="247" ht="12.95" customHeight="1" x14ac:dyDescent="0.25"/>
    <row r="248" ht="12.95" customHeight="1" x14ac:dyDescent="0.25"/>
    <row r="249" ht="12.95" customHeight="1" x14ac:dyDescent="0.25"/>
    <row r="250" ht="12.95" customHeight="1" x14ac:dyDescent="0.25"/>
    <row r="251" ht="12.95" customHeight="1" x14ac:dyDescent="0.25"/>
    <row r="252" ht="12.95" customHeight="1" x14ac:dyDescent="0.25"/>
    <row r="253" ht="12.95" customHeight="1" x14ac:dyDescent="0.25"/>
    <row r="254" ht="12.95" customHeight="1" x14ac:dyDescent="0.25"/>
    <row r="255" ht="12.95" customHeight="1" x14ac:dyDescent="0.25"/>
    <row r="256" ht="12.95" customHeight="1" x14ac:dyDescent="0.25"/>
    <row r="257" ht="12.95" customHeight="1" x14ac:dyDescent="0.25"/>
    <row r="258" ht="12.95" customHeight="1" x14ac:dyDescent="0.25"/>
    <row r="259" ht="12.95" customHeight="1" x14ac:dyDescent="0.25"/>
    <row r="260" ht="12.95" customHeight="1" x14ac:dyDescent="0.25"/>
    <row r="261" ht="12.95" customHeight="1" x14ac:dyDescent="0.25"/>
    <row r="262" ht="12.95" customHeight="1" x14ac:dyDescent="0.25"/>
    <row r="263" ht="12.95" customHeight="1" x14ac:dyDescent="0.25"/>
    <row r="264" ht="12.95" customHeight="1" x14ac:dyDescent="0.25"/>
    <row r="265" ht="12.95" customHeight="1" x14ac:dyDescent="0.25"/>
    <row r="266" ht="12.95" customHeight="1" x14ac:dyDescent="0.25"/>
    <row r="267" ht="12.95" customHeight="1" x14ac:dyDescent="0.25"/>
    <row r="268" ht="12.95" customHeight="1" x14ac:dyDescent="0.25"/>
    <row r="269" ht="12.95" customHeight="1" x14ac:dyDescent="0.25"/>
    <row r="270" ht="12.95" customHeight="1" x14ac:dyDescent="0.25"/>
    <row r="271" ht="12.95" customHeight="1" x14ac:dyDescent="0.25"/>
    <row r="272" ht="12.95" customHeight="1" x14ac:dyDescent="0.25"/>
    <row r="273" ht="12.95" customHeight="1" x14ac:dyDescent="0.25"/>
    <row r="274" ht="12.95" customHeight="1" x14ac:dyDescent="0.25"/>
    <row r="275" ht="12.95" customHeight="1" x14ac:dyDescent="0.25"/>
    <row r="276" ht="12.95" customHeight="1" x14ac:dyDescent="0.25"/>
    <row r="277" ht="12.95" customHeight="1" x14ac:dyDescent="0.25"/>
    <row r="278" ht="12.95" customHeight="1" x14ac:dyDescent="0.25"/>
    <row r="279" ht="12.95" customHeight="1" x14ac:dyDescent="0.25"/>
    <row r="280" ht="12.95" customHeight="1" x14ac:dyDescent="0.25"/>
    <row r="281" ht="12.95" customHeight="1" x14ac:dyDescent="0.25"/>
    <row r="282" ht="12.95" customHeight="1" x14ac:dyDescent="0.25"/>
    <row r="283" ht="12.95" customHeight="1" x14ac:dyDescent="0.25"/>
    <row r="284" ht="12.95" customHeight="1" x14ac:dyDescent="0.25"/>
    <row r="285" ht="12.95" customHeight="1" x14ac:dyDescent="0.25"/>
    <row r="286" ht="12.95" customHeight="1" x14ac:dyDescent="0.25"/>
    <row r="287" ht="12.95" customHeight="1" x14ac:dyDescent="0.25"/>
    <row r="288" ht="12.95" customHeight="1" x14ac:dyDescent="0.25"/>
    <row r="289" ht="12.95" customHeight="1" x14ac:dyDescent="0.25"/>
    <row r="290" ht="12.95" customHeight="1" x14ac:dyDescent="0.25"/>
    <row r="291" ht="12.95" customHeight="1" x14ac:dyDescent="0.25"/>
    <row r="292" ht="12.95" customHeight="1" x14ac:dyDescent="0.25"/>
    <row r="293" ht="12.95" customHeight="1" x14ac:dyDescent="0.25"/>
    <row r="294" ht="12.95" customHeight="1" x14ac:dyDescent="0.25"/>
    <row r="295" ht="12.95" customHeight="1" x14ac:dyDescent="0.25"/>
    <row r="296" ht="12.95" customHeight="1" x14ac:dyDescent="0.25"/>
    <row r="297" ht="12.95" customHeight="1" x14ac:dyDescent="0.25"/>
    <row r="298" ht="12.95" customHeight="1" x14ac:dyDescent="0.25"/>
    <row r="299" ht="12.95" customHeight="1" x14ac:dyDescent="0.25"/>
    <row r="300" ht="12.95" customHeight="1" x14ac:dyDescent="0.25"/>
    <row r="301" ht="12.95" customHeight="1" x14ac:dyDescent="0.25"/>
    <row r="302" ht="12.95" customHeight="1" x14ac:dyDescent="0.25"/>
    <row r="303" ht="12.95" customHeight="1" x14ac:dyDescent="0.25"/>
    <row r="304" ht="12.95" customHeight="1" x14ac:dyDescent="0.25"/>
    <row r="305" ht="12.95" customHeight="1" x14ac:dyDescent="0.25"/>
    <row r="306" ht="12.95" customHeight="1" x14ac:dyDescent="0.25"/>
    <row r="307" ht="12.95" customHeight="1" x14ac:dyDescent="0.25"/>
    <row r="308" ht="12.95" customHeight="1" x14ac:dyDescent="0.25"/>
    <row r="309" ht="12.95" customHeight="1" x14ac:dyDescent="0.25"/>
    <row r="310" ht="12.95" customHeight="1" x14ac:dyDescent="0.25"/>
    <row r="311" ht="12.95" customHeight="1" x14ac:dyDescent="0.25"/>
    <row r="312" ht="12.95" customHeight="1" x14ac:dyDescent="0.25"/>
    <row r="313" ht="12.95" customHeight="1" x14ac:dyDescent="0.25"/>
    <row r="314" ht="12.95" customHeight="1" x14ac:dyDescent="0.25"/>
    <row r="315" ht="12.95" customHeight="1" x14ac:dyDescent="0.25"/>
    <row r="316" ht="12.95" customHeight="1" x14ac:dyDescent="0.25"/>
    <row r="317" ht="12.95" customHeight="1" x14ac:dyDescent="0.25"/>
    <row r="318" ht="12.95" customHeight="1" x14ac:dyDescent="0.25"/>
    <row r="319" ht="12.95" customHeight="1" x14ac:dyDescent="0.25"/>
    <row r="320" ht="12.95" customHeight="1" x14ac:dyDescent="0.25"/>
    <row r="321" ht="12.95" customHeight="1" x14ac:dyDescent="0.25"/>
    <row r="322" ht="12.95" customHeight="1" x14ac:dyDescent="0.25"/>
    <row r="323" ht="12.95" customHeight="1" x14ac:dyDescent="0.25"/>
    <row r="324" ht="12.95" customHeight="1" x14ac:dyDescent="0.25"/>
    <row r="325" ht="12.95" customHeight="1" x14ac:dyDescent="0.25"/>
    <row r="326" ht="12.95" customHeight="1" x14ac:dyDescent="0.25"/>
    <row r="327" ht="12.95" customHeight="1" x14ac:dyDescent="0.25"/>
    <row r="328" ht="12.95" customHeight="1" x14ac:dyDescent="0.25"/>
    <row r="329" ht="12.95" customHeight="1" x14ac:dyDescent="0.25"/>
    <row r="330" ht="12.95" customHeight="1" x14ac:dyDescent="0.25"/>
    <row r="331" ht="12.95" customHeight="1" x14ac:dyDescent="0.25"/>
    <row r="332" ht="12.95" customHeight="1" x14ac:dyDescent="0.25"/>
    <row r="333" ht="12.95" customHeight="1" x14ac:dyDescent="0.25"/>
    <row r="334" ht="12.95" customHeight="1" x14ac:dyDescent="0.25"/>
    <row r="335" ht="12.95" customHeight="1" x14ac:dyDescent="0.25"/>
    <row r="336" ht="12.95" customHeight="1" x14ac:dyDescent="0.25"/>
    <row r="337" ht="12.95" customHeight="1" x14ac:dyDescent="0.25"/>
    <row r="338" ht="12.95" customHeight="1" x14ac:dyDescent="0.25"/>
    <row r="339" ht="12.95" customHeight="1" x14ac:dyDescent="0.25"/>
    <row r="340" ht="12.95" customHeight="1" x14ac:dyDescent="0.25"/>
    <row r="341" ht="12.95" customHeight="1" x14ac:dyDescent="0.25"/>
    <row r="342" ht="12.95" customHeight="1" x14ac:dyDescent="0.25"/>
    <row r="343" ht="12.95" customHeight="1" x14ac:dyDescent="0.25"/>
    <row r="344" ht="12.95" customHeight="1" x14ac:dyDescent="0.25"/>
    <row r="345" ht="12.95" customHeight="1" x14ac:dyDescent="0.25"/>
    <row r="346" ht="12.95" customHeight="1" x14ac:dyDescent="0.25"/>
    <row r="347" ht="12.95" customHeight="1" x14ac:dyDescent="0.25"/>
    <row r="348" ht="12.95" customHeight="1" x14ac:dyDescent="0.25"/>
    <row r="349" ht="12.95" customHeight="1" x14ac:dyDescent="0.25"/>
    <row r="350" ht="12.95" customHeight="1" x14ac:dyDescent="0.25"/>
    <row r="351" ht="12.95" customHeight="1" x14ac:dyDescent="0.25"/>
    <row r="352" ht="12.95" customHeight="1" x14ac:dyDescent="0.25"/>
    <row r="353" ht="12.95" customHeight="1" x14ac:dyDescent="0.25"/>
    <row r="354" ht="12.95" customHeight="1" x14ac:dyDescent="0.25"/>
    <row r="355" ht="12.95" customHeight="1" x14ac:dyDescent="0.25"/>
    <row r="356" ht="12.95" customHeight="1" x14ac:dyDescent="0.25"/>
    <row r="357" ht="12.95" customHeight="1" x14ac:dyDescent="0.25"/>
    <row r="358" ht="12.95" customHeight="1" x14ac:dyDescent="0.25"/>
    <row r="359" ht="12.95" customHeight="1" x14ac:dyDescent="0.25"/>
    <row r="360" ht="12.95" customHeight="1" x14ac:dyDescent="0.25"/>
    <row r="361" ht="12.95" customHeight="1" x14ac:dyDescent="0.25"/>
    <row r="362" ht="12.95" customHeight="1" x14ac:dyDescent="0.25"/>
    <row r="363" ht="12.95" customHeight="1" x14ac:dyDescent="0.25"/>
    <row r="364" ht="12.95" customHeight="1" x14ac:dyDescent="0.25"/>
    <row r="365" ht="12.95" customHeight="1" x14ac:dyDescent="0.25"/>
    <row r="366" ht="12.95" customHeight="1" x14ac:dyDescent="0.25"/>
    <row r="367" ht="12.95" customHeight="1" x14ac:dyDescent="0.25"/>
    <row r="368" ht="12.95" customHeight="1" x14ac:dyDescent="0.25"/>
    <row r="369" ht="12.95" customHeight="1" x14ac:dyDescent="0.25"/>
    <row r="370" ht="12.95" customHeight="1" x14ac:dyDescent="0.25"/>
    <row r="371" ht="12.95" customHeight="1" x14ac:dyDescent="0.25"/>
    <row r="372" ht="12.95" customHeight="1" x14ac:dyDescent="0.25"/>
    <row r="373" ht="12.95" customHeight="1" x14ac:dyDescent="0.25"/>
    <row r="374" ht="12.95" customHeight="1" x14ac:dyDescent="0.25"/>
    <row r="375" ht="12.95" customHeight="1" x14ac:dyDescent="0.25"/>
    <row r="376" ht="12.95" customHeight="1" x14ac:dyDescent="0.25"/>
    <row r="377" ht="12.95" customHeight="1" x14ac:dyDescent="0.25"/>
    <row r="378" ht="12.95" customHeight="1" x14ac:dyDescent="0.25"/>
    <row r="379" ht="12.95" customHeight="1" x14ac:dyDescent="0.25"/>
    <row r="380" ht="12.95" customHeight="1" x14ac:dyDescent="0.25"/>
    <row r="381" ht="12.95" customHeight="1" x14ac:dyDescent="0.25"/>
    <row r="382" ht="12.95" customHeight="1" x14ac:dyDescent="0.25"/>
    <row r="383" ht="12.95" customHeight="1" x14ac:dyDescent="0.25"/>
    <row r="384" ht="12.95" customHeight="1" x14ac:dyDescent="0.25"/>
    <row r="385" ht="12.95" customHeight="1" x14ac:dyDescent="0.25"/>
    <row r="386" ht="12.95" customHeight="1" x14ac:dyDescent="0.25"/>
    <row r="387" ht="12.95" customHeight="1" x14ac:dyDescent="0.25"/>
    <row r="388" ht="12.95" customHeight="1" x14ac:dyDescent="0.25"/>
    <row r="389" ht="12.95" customHeight="1" x14ac:dyDescent="0.25"/>
    <row r="390" ht="12.95" customHeight="1" x14ac:dyDescent="0.25"/>
    <row r="391" ht="12.95" customHeight="1" x14ac:dyDescent="0.25"/>
    <row r="392" ht="12.95" customHeight="1" x14ac:dyDescent="0.25"/>
    <row r="393" ht="12.95" customHeight="1" x14ac:dyDescent="0.25"/>
    <row r="394" ht="12.95" customHeight="1" x14ac:dyDescent="0.25"/>
    <row r="395" ht="12.95" customHeight="1" x14ac:dyDescent="0.25"/>
    <row r="396" ht="12.95" customHeight="1" x14ac:dyDescent="0.25"/>
    <row r="397" ht="12.95" customHeight="1" x14ac:dyDescent="0.25"/>
    <row r="398" ht="12.95" customHeight="1" x14ac:dyDescent="0.25"/>
    <row r="399" ht="12.95" customHeight="1" x14ac:dyDescent="0.25"/>
    <row r="400" ht="12.95" customHeight="1" x14ac:dyDescent="0.25"/>
    <row r="401" ht="12.95" customHeight="1" x14ac:dyDescent="0.25"/>
    <row r="402" ht="12.95" customHeight="1" x14ac:dyDescent="0.25"/>
    <row r="403" ht="12.95" customHeight="1" x14ac:dyDescent="0.25"/>
    <row r="404" ht="12.95" customHeight="1" x14ac:dyDescent="0.25"/>
    <row r="405" ht="12.95" customHeight="1" x14ac:dyDescent="0.25"/>
    <row r="406" ht="12.95" customHeight="1" x14ac:dyDescent="0.25"/>
    <row r="407" ht="12.95" customHeight="1" x14ac:dyDescent="0.25"/>
    <row r="408" ht="12.95" customHeight="1" x14ac:dyDescent="0.25"/>
    <row r="409" ht="12.95" customHeight="1" x14ac:dyDescent="0.25"/>
    <row r="410" ht="12.95" customHeight="1" x14ac:dyDescent="0.25"/>
    <row r="411" ht="12.95" customHeight="1" x14ac:dyDescent="0.25"/>
    <row r="412" ht="12.95" customHeight="1" x14ac:dyDescent="0.25"/>
    <row r="413" ht="12.95" customHeight="1" x14ac:dyDescent="0.25"/>
    <row r="414" ht="12.95" customHeight="1" x14ac:dyDescent="0.25"/>
    <row r="415" ht="12.95" customHeight="1" x14ac:dyDescent="0.25"/>
    <row r="416" ht="12.95" customHeight="1" x14ac:dyDescent="0.25"/>
    <row r="417" ht="12.95" customHeight="1" x14ac:dyDescent="0.25"/>
    <row r="418" ht="12.95" customHeight="1" x14ac:dyDescent="0.25"/>
    <row r="419" ht="12.95" customHeight="1" x14ac:dyDescent="0.25"/>
    <row r="420" ht="12.95" customHeight="1" x14ac:dyDescent="0.25"/>
    <row r="421" ht="12.95" customHeight="1" x14ac:dyDescent="0.25"/>
    <row r="422" ht="12.95" customHeight="1" x14ac:dyDescent="0.25"/>
    <row r="423" ht="12.95" customHeight="1" x14ac:dyDescent="0.25"/>
    <row r="424" ht="12.95" customHeight="1" x14ac:dyDescent="0.25"/>
    <row r="425" ht="12.95" customHeight="1" x14ac:dyDescent="0.25"/>
    <row r="426" ht="12.95" customHeight="1" x14ac:dyDescent="0.25"/>
    <row r="427" ht="12.95" customHeight="1" x14ac:dyDescent="0.25"/>
    <row r="428" ht="12.95" customHeight="1" x14ac:dyDescent="0.25"/>
    <row r="429" ht="12.95" customHeight="1" x14ac:dyDescent="0.25"/>
    <row r="430" ht="12.95" customHeight="1" x14ac:dyDescent="0.25"/>
    <row r="431" ht="12.95" customHeight="1" x14ac:dyDescent="0.25"/>
    <row r="432" ht="12.95" customHeight="1" x14ac:dyDescent="0.25"/>
    <row r="433" ht="12.95" customHeight="1" x14ac:dyDescent="0.25"/>
    <row r="434" ht="12.95" customHeight="1" x14ac:dyDescent="0.25"/>
    <row r="435" ht="12.95" customHeight="1" x14ac:dyDescent="0.25"/>
    <row r="436" ht="12.95" customHeight="1" x14ac:dyDescent="0.25"/>
    <row r="437" ht="12.95" customHeight="1" x14ac:dyDescent="0.25"/>
    <row r="438" ht="12.95" customHeight="1" x14ac:dyDescent="0.25"/>
    <row r="439" ht="12.95" customHeight="1" x14ac:dyDescent="0.25"/>
    <row r="440" ht="12.95" customHeight="1" x14ac:dyDescent="0.25"/>
    <row r="441" ht="12.95" customHeight="1" x14ac:dyDescent="0.25"/>
    <row r="442" ht="12.95" customHeight="1" x14ac:dyDescent="0.25"/>
    <row r="443" ht="12.95" customHeight="1" x14ac:dyDescent="0.25"/>
    <row r="444" ht="12.95" customHeight="1" x14ac:dyDescent="0.25"/>
    <row r="445" ht="12.95" customHeight="1" x14ac:dyDescent="0.25"/>
    <row r="446" ht="12.95" customHeight="1" x14ac:dyDescent="0.25"/>
    <row r="447" ht="12.95" customHeight="1" x14ac:dyDescent="0.25"/>
    <row r="448" ht="12.95" customHeight="1" x14ac:dyDescent="0.25"/>
    <row r="449" ht="12.95" customHeight="1" x14ac:dyDescent="0.25"/>
    <row r="450" ht="12.95" customHeight="1" x14ac:dyDescent="0.25"/>
    <row r="451" ht="12.95" customHeight="1" x14ac:dyDescent="0.25"/>
    <row r="452" ht="12.95" customHeight="1" x14ac:dyDescent="0.25"/>
    <row r="453" ht="12.95" customHeight="1" x14ac:dyDescent="0.25"/>
    <row r="454" ht="12.95" customHeight="1" x14ac:dyDescent="0.25"/>
    <row r="455" ht="12.95" customHeight="1" x14ac:dyDescent="0.25"/>
    <row r="456" ht="12.95" customHeight="1" x14ac:dyDescent="0.25"/>
    <row r="457" ht="12.95" customHeight="1" x14ac:dyDescent="0.25"/>
    <row r="458" ht="12.95" customHeight="1" x14ac:dyDescent="0.25"/>
    <row r="459" ht="12.95" customHeight="1" x14ac:dyDescent="0.25"/>
    <row r="460" ht="12.95" customHeight="1" x14ac:dyDescent="0.25"/>
    <row r="461" ht="12.95" customHeight="1" x14ac:dyDescent="0.25"/>
    <row r="462" ht="12.95" customHeight="1" x14ac:dyDescent="0.25"/>
    <row r="463" ht="12.95" customHeight="1" x14ac:dyDescent="0.25"/>
    <row r="464" ht="12.95" customHeight="1" x14ac:dyDescent="0.25"/>
    <row r="465" ht="12.95" customHeight="1" x14ac:dyDescent="0.25"/>
    <row r="466" ht="12.95" customHeight="1" x14ac:dyDescent="0.25"/>
    <row r="467" ht="12.95" customHeight="1" x14ac:dyDescent="0.25"/>
    <row r="468" ht="12.95" customHeight="1" x14ac:dyDescent="0.25"/>
    <row r="469" ht="12.95" customHeight="1" x14ac:dyDescent="0.25"/>
    <row r="470" ht="12.95" customHeight="1" x14ac:dyDescent="0.25"/>
    <row r="471" ht="12.95" customHeight="1" x14ac:dyDescent="0.25"/>
    <row r="472" ht="12.95" customHeight="1" x14ac:dyDescent="0.25"/>
    <row r="473" ht="12.95" customHeight="1" x14ac:dyDescent="0.25"/>
    <row r="474" ht="12.95" customHeight="1" x14ac:dyDescent="0.25"/>
    <row r="475" ht="12.95" customHeight="1" x14ac:dyDescent="0.25"/>
    <row r="476" ht="12.95" customHeight="1" x14ac:dyDescent="0.25"/>
    <row r="477" ht="12.95" customHeight="1" x14ac:dyDescent="0.25"/>
    <row r="478" ht="12.95" customHeight="1" x14ac:dyDescent="0.25"/>
    <row r="479" ht="12.95" customHeight="1" x14ac:dyDescent="0.25"/>
    <row r="480" ht="12.95" customHeight="1" x14ac:dyDescent="0.25"/>
    <row r="481" ht="12.95" customHeight="1" x14ac:dyDescent="0.25"/>
    <row r="482" ht="12.95" customHeight="1" x14ac:dyDescent="0.25"/>
    <row r="483" ht="12.95" customHeight="1" x14ac:dyDescent="0.25"/>
    <row r="484" ht="12.95" customHeight="1" x14ac:dyDescent="0.25"/>
    <row r="485" ht="12.95" customHeight="1" x14ac:dyDescent="0.25"/>
    <row r="486" ht="12.95" customHeight="1" x14ac:dyDescent="0.25"/>
    <row r="487" ht="12.95" customHeight="1" x14ac:dyDescent="0.25"/>
    <row r="488" ht="12.95" customHeight="1" x14ac:dyDescent="0.25"/>
    <row r="489" ht="12.95" customHeight="1" x14ac:dyDescent="0.25"/>
    <row r="490" ht="12.95" customHeight="1" x14ac:dyDescent="0.25"/>
    <row r="491" ht="12.95" customHeight="1" x14ac:dyDescent="0.25"/>
    <row r="492" ht="12.95" customHeight="1" x14ac:dyDescent="0.25"/>
    <row r="493" ht="12.95" customHeight="1" x14ac:dyDescent="0.25"/>
    <row r="494" ht="12.95" customHeight="1" x14ac:dyDescent="0.25"/>
    <row r="495" ht="12.95" customHeight="1" x14ac:dyDescent="0.25"/>
    <row r="496" ht="12.95" customHeight="1" x14ac:dyDescent="0.25"/>
    <row r="497" ht="12.95" customHeight="1" x14ac:dyDescent="0.25"/>
    <row r="498" ht="12.95" customHeight="1" x14ac:dyDescent="0.25"/>
    <row r="499" ht="12.95" customHeight="1" x14ac:dyDescent="0.25"/>
    <row r="500" ht="12.95" customHeight="1" x14ac:dyDescent="0.25"/>
    <row r="501" ht="12.95" customHeight="1" x14ac:dyDescent="0.25"/>
    <row r="502" ht="12.95" customHeight="1" x14ac:dyDescent="0.25"/>
    <row r="503" ht="12.95" customHeight="1" x14ac:dyDescent="0.25"/>
    <row r="504" ht="12.95" customHeight="1" x14ac:dyDescent="0.25"/>
    <row r="505" ht="12.95" customHeight="1" x14ac:dyDescent="0.25"/>
    <row r="506" ht="12.95" customHeight="1" x14ac:dyDescent="0.25"/>
    <row r="507" ht="12.95" customHeight="1" x14ac:dyDescent="0.25"/>
    <row r="508" ht="12.95" customHeight="1" x14ac:dyDescent="0.25"/>
    <row r="509" ht="12.95" customHeight="1" x14ac:dyDescent="0.25"/>
    <row r="510" ht="12.95" customHeight="1" x14ac:dyDescent="0.25"/>
    <row r="511" ht="12.95" customHeight="1" x14ac:dyDescent="0.25"/>
    <row r="512" ht="12.95" customHeight="1" x14ac:dyDescent="0.25"/>
    <row r="513" ht="12.95" customHeight="1" x14ac:dyDescent="0.25"/>
    <row r="514" ht="12.95" customHeight="1" x14ac:dyDescent="0.25"/>
    <row r="515" ht="12.95" customHeight="1" x14ac:dyDescent="0.25"/>
    <row r="516" ht="12.95" customHeight="1" x14ac:dyDescent="0.25"/>
    <row r="517" ht="12.95" customHeight="1" x14ac:dyDescent="0.25"/>
    <row r="518" ht="12.95" customHeight="1" x14ac:dyDescent="0.25"/>
    <row r="519" ht="12.95" customHeight="1" x14ac:dyDescent="0.25"/>
    <row r="520" ht="12.95" customHeight="1" x14ac:dyDescent="0.25"/>
    <row r="521" ht="12.95" customHeight="1" x14ac:dyDescent="0.25"/>
    <row r="522" ht="12.95" customHeight="1" x14ac:dyDescent="0.25"/>
    <row r="523" ht="12.95" customHeight="1" x14ac:dyDescent="0.25"/>
    <row r="524" ht="12.95" customHeight="1" x14ac:dyDescent="0.25"/>
    <row r="525" ht="12.95" customHeight="1" x14ac:dyDescent="0.25"/>
    <row r="526" ht="12.95" customHeight="1" x14ac:dyDescent="0.25"/>
    <row r="527" ht="12.95" customHeight="1" x14ac:dyDescent="0.25"/>
    <row r="528" ht="12.95" customHeight="1" x14ac:dyDescent="0.25"/>
    <row r="529" ht="12.95" customHeight="1" x14ac:dyDescent="0.25"/>
    <row r="530" ht="12.95" customHeight="1" x14ac:dyDescent="0.25"/>
    <row r="531" ht="12.95" customHeight="1" x14ac:dyDescent="0.25"/>
    <row r="532" ht="12.95" customHeight="1" x14ac:dyDescent="0.25"/>
    <row r="533" ht="12.95" customHeight="1" x14ac:dyDescent="0.25"/>
    <row r="534" ht="12.95" customHeight="1" x14ac:dyDescent="0.25"/>
    <row r="535" ht="12.95" customHeight="1" x14ac:dyDescent="0.25"/>
    <row r="536" ht="12.95" customHeight="1" x14ac:dyDescent="0.25"/>
    <row r="537" ht="12.95" customHeight="1" x14ac:dyDescent="0.25"/>
    <row r="538" ht="12.95" customHeight="1" x14ac:dyDescent="0.25"/>
    <row r="539" ht="12.95" customHeight="1" x14ac:dyDescent="0.25"/>
    <row r="540" ht="12.95" customHeight="1" x14ac:dyDescent="0.25"/>
    <row r="541" ht="12.95" customHeight="1" x14ac:dyDescent="0.25"/>
    <row r="542" ht="12.95" customHeight="1" x14ac:dyDescent="0.25"/>
    <row r="543" ht="12.95" customHeight="1" x14ac:dyDescent="0.25"/>
    <row r="544" ht="12.95" customHeight="1" x14ac:dyDescent="0.25"/>
    <row r="545" ht="12.95" customHeight="1" x14ac:dyDescent="0.25"/>
    <row r="546" ht="12.95" customHeight="1" x14ac:dyDescent="0.25"/>
    <row r="547" ht="12.95" customHeight="1" x14ac:dyDescent="0.25"/>
    <row r="548" ht="12.95" customHeight="1" x14ac:dyDescent="0.25"/>
    <row r="549" ht="12.95" customHeight="1" x14ac:dyDescent="0.25"/>
    <row r="550" ht="12.95" customHeight="1" x14ac:dyDescent="0.25"/>
    <row r="551" ht="12.95" customHeight="1" x14ac:dyDescent="0.25"/>
    <row r="552" ht="12.95" customHeight="1" x14ac:dyDescent="0.25"/>
    <row r="553" ht="12.95" customHeight="1" x14ac:dyDescent="0.25"/>
    <row r="554" ht="12.95" customHeight="1" x14ac:dyDescent="0.25"/>
    <row r="555" ht="12.95" customHeight="1" x14ac:dyDescent="0.25"/>
    <row r="556" ht="12.95" customHeight="1" x14ac:dyDescent="0.25"/>
    <row r="557" ht="12.95" customHeight="1" x14ac:dyDescent="0.25"/>
    <row r="558" ht="12.95" customHeight="1" x14ac:dyDescent="0.25"/>
    <row r="559" ht="12.95" customHeight="1" x14ac:dyDescent="0.25"/>
    <row r="560" ht="12.95" customHeight="1" x14ac:dyDescent="0.25"/>
    <row r="561" ht="12.95" customHeight="1" x14ac:dyDescent="0.25"/>
    <row r="562" ht="12.95" customHeight="1" x14ac:dyDescent="0.25"/>
    <row r="563" ht="12.95" customHeight="1" x14ac:dyDescent="0.25"/>
    <row r="564" ht="12.95" customHeight="1" x14ac:dyDescent="0.25"/>
    <row r="565" ht="12.95" customHeight="1" x14ac:dyDescent="0.25"/>
    <row r="566" ht="12.95" customHeight="1" x14ac:dyDescent="0.25"/>
    <row r="567" ht="12.95" customHeight="1" x14ac:dyDescent="0.25"/>
    <row r="568" ht="12.95" customHeight="1" x14ac:dyDescent="0.25"/>
    <row r="569" ht="12.95" customHeight="1" x14ac:dyDescent="0.25"/>
    <row r="570" ht="12.95" customHeight="1" x14ac:dyDescent="0.25"/>
    <row r="571" ht="12.95" customHeight="1" x14ac:dyDescent="0.25"/>
    <row r="572" ht="12.95" customHeight="1" x14ac:dyDescent="0.25"/>
    <row r="573" ht="12.95" customHeight="1" x14ac:dyDescent="0.25"/>
    <row r="574" ht="12.95" customHeight="1" x14ac:dyDescent="0.25"/>
    <row r="575" ht="12.95" customHeight="1" x14ac:dyDescent="0.25"/>
    <row r="576" ht="12.95" customHeight="1" x14ac:dyDescent="0.25"/>
    <row r="577" ht="12.95" customHeight="1" x14ac:dyDescent="0.25"/>
    <row r="578" ht="12.95" customHeight="1" x14ac:dyDescent="0.25"/>
    <row r="579" ht="12.95" customHeight="1" x14ac:dyDescent="0.25"/>
    <row r="580" ht="12.95" customHeight="1" x14ac:dyDescent="0.25"/>
    <row r="581" ht="12.95" customHeight="1" x14ac:dyDescent="0.25"/>
    <row r="582" ht="12.95" customHeight="1" x14ac:dyDescent="0.25"/>
    <row r="583" ht="12.95" customHeight="1" x14ac:dyDescent="0.25"/>
    <row r="584" ht="12.95" customHeight="1" x14ac:dyDescent="0.25"/>
    <row r="585" ht="12.95" customHeight="1" x14ac:dyDescent="0.25"/>
    <row r="586" ht="12.95" customHeight="1" x14ac:dyDescent="0.25"/>
    <row r="587" ht="12.95" customHeight="1" x14ac:dyDescent="0.25"/>
    <row r="588" ht="12.95" customHeight="1" x14ac:dyDescent="0.25"/>
    <row r="589" ht="12.95" customHeight="1" x14ac:dyDescent="0.25"/>
    <row r="590" ht="12.95" customHeight="1" x14ac:dyDescent="0.25"/>
    <row r="591" ht="12.95" customHeight="1" x14ac:dyDescent="0.25"/>
    <row r="592" ht="12.95" customHeight="1" x14ac:dyDescent="0.25"/>
    <row r="593" ht="12.95" customHeight="1" x14ac:dyDescent="0.25"/>
    <row r="594" ht="12.95" customHeight="1" x14ac:dyDescent="0.25"/>
    <row r="595" ht="12.95" customHeight="1" x14ac:dyDescent="0.25"/>
    <row r="596" ht="12.95" customHeight="1" x14ac:dyDescent="0.25"/>
    <row r="597" ht="12.95" customHeight="1" x14ac:dyDescent="0.25"/>
    <row r="598" ht="12.95" customHeight="1" x14ac:dyDescent="0.25"/>
    <row r="599" ht="12.95" customHeight="1" x14ac:dyDescent="0.25"/>
    <row r="600" ht="12.95" customHeight="1" x14ac:dyDescent="0.25"/>
    <row r="601" ht="12.95" customHeight="1" x14ac:dyDescent="0.25"/>
    <row r="602" ht="12.95" customHeight="1" x14ac:dyDescent="0.25"/>
    <row r="603" ht="12.95" customHeight="1" x14ac:dyDescent="0.25"/>
    <row r="604" ht="12.95" customHeight="1" x14ac:dyDescent="0.25"/>
    <row r="605" ht="12.95" customHeight="1" x14ac:dyDescent="0.25"/>
    <row r="606" ht="12.95" customHeight="1" x14ac:dyDescent="0.25"/>
    <row r="607" ht="12.95" customHeight="1" x14ac:dyDescent="0.25"/>
    <row r="608" ht="12.95" customHeight="1" x14ac:dyDescent="0.25"/>
    <row r="609" ht="12.95" customHeight="1" x14ac:dyDescent="0.25"/>
    <row r="610" ht="12.95" customHeight="1" x14ac:dyDescent="0.25"/>
    <row r="611" ht="12.95" customHeight="1" x14ac:dyDescent="0.25"/>
    <row r="612" ht="12.95" customHeight="1" x14ac:dyDescent="0.25"/>
    <row r="613" ht="12.95" customHeight="1" x14ac:dyDescent="0.25"/>
    <row r="614" ht="12.95" customHeight="1" x14ac:dyDescent="0.25"/>
    <row r="615" ht="12.95" customHeight="1" x14ac:dyDescent="0.25"/>
    <row r="616" ht="12.95" customHeight="1" x14ac:dyDescent="0.25"/>
    <row r="617" ht="12.95" customHeight="1" x14ac:dyDescent="0.25"/>
    <row r="618" ht="12.95" customHeight="1" x14ac:dyDescent="0.25"/>
    <row r="619" ht="12.95" customHeight="1" x14ac:dyDescent="0.25"/>
    <row r="620" ht="12.95" customHeight="1" x14ac:dyDescent="0.25"/>
    <row r="621" ht="12.95" customHeight="1" x14ac:dyDescent="0.25"/>
    <row r="622" ht="12.95" customHeight="1" x14ac:dyDescent="0.25"/>
    <row r="623" ht="12.95" customHeight="1" x14ac:dyDescent="0.25"/>
    <row r="624" ht="12.95" customHeight="1" x14ac:dyDescent="0.25"/>
    <row r="625" ht="12.95" customHeight="1" x14ac:dyDescent="0.25"/>
    <row r="626" ht="12.95" customHeight="1" x14ac:dyDescent="0.25"/>
    <row r="627" ht="12.95" customHeight="1" x14ac:dyDescent="0.25"/>
    <row r="628" ht="12.95" customHeight="1" x14ac:dyDescent="0.25"/>
    <row r="629" ht="12.95" customHeight="1" x14ac:dyDescent="0.25"/>
    <row r="630" ht="12.95" customHeight="1" x14ac:dyDescent="0.25"/>
    <row r="631" ht="12.95" customHeight="1" x14ac:dyDescent="0.25"/>
    <row r="632" ht="12.95" customHeight="1" x14ac:dyDescent="0.25"/>
    <row r="633" ht="12.95" customHeight="1" x14ac:dyDescent="0.25"/>
    <row r="634" ht="12.95" customHeight="1" x14ac:dyDescent="0.25"/>
    <row r="635" ht="12.95" customHeight="1" x14ac:dyDescent="0.25"/>
    <row r="636" ht="12.95" customHeight="1" x14ac:dyDescent="0.25"/>
    <row r="637" ht="12.95" customHeight="1" x14ac:dyDescent="0.25"/>
    <row r="638" ht="12.95" customHeight="1" x14ac:dyDescent="0.25"/>
    <row r="639" ht="12.95" customHeight="1" x14ac:dyDescent="0.25"/>
    <row r="640" ht="12.95" customHeight="1" x14ac:dyDescent="0.25"/>
    <row r="641" ht="12.95" customHeight="1" x14ac:dyDescent="0.25"/>
    <row r="642" ht="12.95" customHeight="1" x14ac:dyDescent="0.25"/>
    <row r="643" ht="12.95" customHeight="1" x14ac:dyDescent="0.25"/>
    <row r="644" ht="12.95" customHeight="1" x14ac:dyDescent="0.25"/>
    <row r="645" ht="12.95" customHeight="1" x14ac:dyDescent="0.25"/>
    <row r="646" ht="12.95" customHeight="1" x14ac:dyDescent="0.25"/>
    <row r="647" ht="12.95" customHeight="1" x14ac:dyDescent="0.25"/>
    <row r="648" ht="12.95" customHeight="1" x14ac:dyDescent="0.25"/>
    <row r="649" ht="12.95" customHeight="1" x14ac:dyDescent="0.25"/>
    <row r="650" ht="12.95" customHeight="1" x14ac:dyDescent="0.25"/>
    <row r="651" ht="12.95" customHeight="1" x14ac:dyDescent="0.25"/>
    <row r="652" ht="12.95" customHeight="1" x14ac:dyDescent="0.25"/>
    <row r="653" ht="12.95" customHeight="1" x14ac:dyDescent="0.25"/>
    <row r="654" ht="12.95" customHeight="1" x14ac:dyDescent="0.25"/>
    <row r="655" ht="12.95" customHeight="1" x14ac:dyDescent="0.25"/>
    <row r="656" ht="12.95" customHeight="1" x14ac:dyDescent="0.25"/>
    <row r="657" ht="12.95" customHeight="1" x14ac:dyDescent="0.25"/>
    <row r="658" ht="12.95" customHeight="1" x14ac:dyDescent="0.25"/>
    <row r="659" ht="12.95" customHeight="1" x14ac:dyDescent="0.25"/>
    <row r="660" ht="12.95" customHeight="1" x14ac:dyDescent="0.25"/>
    <row r="661" ht="12.95" customHeight="1" x14ac:dyDescent="0.25"/>
    <row r="662" ht="12.95" customHeight="1" x14ac:dyDescent="0.25"/>
    <row r="663" ht="12.95" customHeight="1" x14ac:dyDescent="0.25"/>
    <row r="664" ht="12.95" customHeight="1" x14ac:dyDescent="0.25"/>
    <row r="665" ht="12.95" customHeight="1" x14ac:dyDescent="0.25"/>
    <row r="666" ht="12.95" customHeight="1" x14ac:dyDescent="0.25"/>
    <row r="667" ht="12.95" customHeight="1" x14ac:dyDescent="0.25"/>
    <row r="668" ht="12.95" customHeight="1" x14ac:dyDescent="0.25"/>
    <row r="669" ht="12.95" customHeight="1" x14ac:dyDescent="0.25"/>
    <row r="670" ht="12.95" customHeight="1" x14ac:dyDescent="0.25"/>
    <row r="671" ht="12.95" customHeight="1" x14ac:dyDescent="0.25"/>
    <row r="672" ht="12.95" customHeight="1" x14ac:dyDescent="0.25"/>
    <row r="673" ht="12.95" customHeight="1" x14ac:dyDescent="0.25"/>
    <row r="674" ht="12.95" customHeight="1" x14ac:dyDescent="0.25"/>
    <row r="675" ht="12.95" customHeight="1" x14ac:dyDescent="0.25"/>
    <row r="676" ht="12.95" customHeight="1" x14ac:dyDescent="0.25"/>
    <row r="677" ht="12.95" customHeight="1" x14ac:dyDescent="0.25"/>
    <row r="678" ht="12.95" customHeight="1" x14ac:dyDescent="0.25"/>
    <row r="679" ht="12.95" customHeight="1" x14ac:dyDescent="0.25"/>
    <row r="680" ht="12.95" customHeight="1" x14ac:dyDescent="0.25"/>
    <row r="681" ht="12.95" customHeight="1" x14ac:dyDescent="0.25"/>
    <row r="682" ht="12.95" customHeight="1" x14ac:dyDescent="0.25"/>
    <row r="683" ht="12.95" customHeight="1" x14ac:dyDescent="0.25"/>
    <row r="684" ht="12.95" customHeight="1" x14ac:dyDescent="0.25"/>
    <row r="685" ht="12.95" customHeight="1" x14ac:dyDescent="0.25"/>
    <row r="686" ht="12.95" customHeight="1" x14ac:dyDescent="0.25"/>
    <row r="687" ht="12.95" customHeight="1" x14ac:dyDescent="0.25"/>
    <row r="688" ht="12.95" customHeight="1" x14ac:dyDescent="0.25"/>
    <row r="689" ht="12.95" customHeight="1" x14ac:dyDescent="0.25"/>
    <row r="690" ht="12.95" customHeight="1" x14ac:dyDescent="0.25"/>
    <row r="691" ht="12.95" customHeight="1" x14ac:dyDescent="0.25"/>
    <row r="692" ht="12.95" customHeight="1" x14ac:dyDescent="0.25"/>
    <row r="693" ht="12.95" customHeight="1" x14ac:dyDescent="0.25"/>
    <row r="694" ht="12.95" customHeight="1" x14ac:dyDescent="0.25"/>
    <row r="695" ht="12.95" customHeight="1" x14ac:dyDescent="0.25"/>
    <row r="696" ht="12.95" customHeight="1" x14ac:dyDescent="0.25"/>
    <row r="697" ht="12.95" customHeight="1" x14ac:dyDescent="0.25"/>
    <row r="698" ht="12.95" customHeight="1" x14ac:dyDescent="0.25"/>
    <row r="699" ht="12.95" customHeight="1" x14ac:dyDescent="0.25"/>
    <row r="700" ht="12.95" customHeight="1" x14ac:dyDescent="0.25"/>
    <row r="701" ht="12.95" customHeight="1" x14ac:dyDescent="0.25"/>
    <row r="702" ht="12.95" customHeight="1" x14ac:dyDescent="0.25"/>
    <row r="703" ht="12.95" customHeight="1" x14ac:dyDescent="0.25"/>
    <row r="704" ht="12.95" customHeight="1" x14ac:dyDescent="0.25"/>
    <row r="705" ht="12.95" customHeight="1" x14ac:dyDescent="0.25"/>
    <row r="706" ht="12.95" customHeight="1" x14ac:dyDescent="0.25"/>
    <row r="707" ht="12.95" customHeight="1" x14ac:dyDescent="0.25"/>
    <row r="708" ht="12.95" customHeight="1" x14ac:dyDescent="0.25"/>
    <row r="709" ht="12.95" customHeight="1" x14ac:dyDescent="0.25"/>
    <row r="710" ht="12.95" customHeight="1" x14ac:dyDescent="0.25"/>
    <row r="711" ht="12.95" customHeight="1" x14ac:dyDescent="0.25"/>
    <row r="712" ht="12.95" customHeight="1" x14ac:dyDescent="0.25"/>
    <row r="713" ht="12.95" customHeight="1" x14ac:dyDescent="0.25"/>
    <row r="714" ht="12.95" customHeight="1" x14ac:dyDescent="0.25"/>
    <row r="715" ht="12.95" customHeight="1" x14ac:dyDescent="0.25"/>
    <row r="716" ht="12.95" customHeight="1" x14ac:dyDescent="0.25"/>
    <row r="717" ht="12.95" customHeight="1" x14ac:dyDescent="0.25"/>
    <row r="718" ht="12.95" customHeight="1" x14ac:dyDescent="0.25"/>
    <row r="719" ht="12.95" customHeight="1" x14ac:dyDescent="0.25"/>
    <row r="720" ht="12.95" customHeight="1" x14ac:dyDescent="0.25"/>
    <row r="721" ht="12.95" customHeight="1" x14ac:dyDescent="0.25"/>
    <row r="722" ht="12.95" customHeight="1" x14ac:dyDescent="0.25"/>
    <row r="723" ht="12.95" customHeight="1" x14ac:dyDescent="0.25"/>
    <row r="724" ht="12.95" customHeight="1" x14ac:dyDescent="0.25"/>
    <row r="725" ht="12.95" customHeight="1" x14ac:dyDescent="0.25"/>
    <row r="726" ht="12.95" customHeight="1" x14ac:dyDescent="0.25"/>
    <row r="727" ht="12.95" customHeight="1" x14ac:dyDescent="0.25"/>
    <row r="728" ht="12.95" customHeight="1" x14ac:dyDescent="0.25"/>
    <row r="729" ht="12.95" customHeight="1" x14ac:dyDescent="0.25"/>
    <row r="730" ht="12.95" customHeight="1" x14ac:dyDescent="0.25"/>
    <row r="731" ht="12.95" customHeight="1" x14ac:dyDescent="0.25"/>
    <row r="732" ht="12.95" customHeight="1" x14ac:dyDescent="0.25"/>
    <row r="733" ht="12.95" customHeight="1" x14ac:dyDescent="0.25"/>
    <row r="734" ht="12.95" customHeight="1" x14ac:dyDescent="0.25"/>
    <row r="735" ht="12.95" customHeight="1" x14ac:dyDescent="0.25"/>
    <row r="736" ht="12.95" customHeight="1" x14ac:dyDescent="0.25"/>
    <row r="737" ht="12.95" customHeight="1" x14ac:dyDescent="0.25"/>
    <row r="738" ht="12.95" customHeight="1" x14ac:dyDescent="0.25"/>
    <row r="739" ht="12.95" customHeight="1" x14ac:dyDescent="0.25"/>
    <row r="740" ht="12.95" customHeight="1" x14ac:dyDescent="0.25"/>
    <row r="741" ht="12.95" customHeight="1" x14ac:dyDescent="0.25"/>
    <row r="742" ht="12.95" customHeight="1" x14ac:dyDescent="0.25"/>
    <row r="743" ht="12.95" customHeight="1" x14ac:dyDescent="0.25"/>
    <row r="744" ht="12.95" customHeight="1" x14ac:dyDescent="0.25"/>
    <row r="745" ht="12.95" customHeight="1" x14ac:dyDescent="0.25"/>
    <row r="746" ht="12.95" customHeight="1" x14ac:dyDescent="0.25"/>
    <row r="747" ht="12.95" customHeight="1" x14ac:dyDescent="0.25"/>
    <row r="748" ht="12.95" customHeight="1" x14ac:dyDescent="0.25"/>
    <row r="749" ht="12.95" customHeight="1" x14ac:dyDescent="0.25"/>
    <row r="750" ht="12.95" customHeight="1" x14ac:dyDescent="0.25"/>
    <row r="751" ht="12.95" customHeight="1" x14ac:dyDescent="0.25"/>
    <row r="752" ht="12.95" customHeight="1" x14ac:dyDescent="0.25"/>
    <row r="753" ht="12.95" customHeight="1" x14ac:dyDescent="0.25"/>
    <row r="754" ht="12.95" customHeight="1" x14ac:dyDescent="0.25"/>
    <row r="755" ht="12.95" customHeight="1" x14ac:dyDescent="0.25"/>
    <row r="756" ht="12.95" customHeight="1" x14ac:dyDescent="0.25"/>
    <row r="757" ht="12.95" customHeight="1" x14ac:dyDescent="0.25"/>
    <row r="758" ht="12.95" customHeight="1" x14ac:dyDescent="0.25"/>
    <row r="759" ht="12.95" customHeight="1" x14ac:dyDescent="0.25"/>
    <row r="760" ht="12.95" customHeight="1" x14ac:dyDescent="0.25"/>
    <row r="761" ht="12.95" customHeight="1" x14ac:dyDescent="0.25"/>
    <row r="762" ht="12.95" customHeight="1" x14ac:dyDescent="0.25"/>
    <row r="763" ht="12.95" customHeight="1" x14ac:dyDescent="0.25"/>
    <row r="764" ht="12.95" customHeight="1" x14ac:dyDescent="0.25"/>
    <row r="765" ht="12.95" customHeight="1" x14ac:dyDescent="0.25"/>
    <row r="766" ht="12.95" customHeight="1" x14ac:dyDescent="0.25"/>
    <row r="767" ht="12.95" customHeight="1" x14ac:dyDescent="0.25"/>
    <row r="768" ht="12.95" customHeight="1" x14ac:dyDescent="0.25"/>
    <row r="769" ht="12.95" customHeight="1" x14ac:dyDescent="0.25"/>
    <row r="770" ht="12.95" customHeight="1" x14ac:dyDescent="0.25"/>
    <row r="771" ht="12.95" customHeight="1" x14ac:dyDescent="0.25"/>
    <row r="772" ht="12.95" customHeight="1" x14ac:dyDescent="0.25"/>
    <row r="773" ht="12.95" customHeight="1" x14ac:dyDescent="0.25"/>
    <row r="774" ht="12.95" customHeight="1" x14ac:dyDescent="0.25"/>
    <row r="775" ht="12.95" customHeight="1" x14ac:dyDescent="0.25"/>
    <row r="776" ht="12.95" customHeight="1" x14ac:dyDescent="0.25"/>
    <row r="777" ht="12.95" customHeight="1" x14ac:dyDescent="0.25"/>
    <row r="778" ht="12.95" customHeight="1" x14ac:dyDescent="0.25"/>
    <row r="779" ht="12.95" customHeight="1" x14ac:dyDescent="0.25"/>
    <row r="780" ht="12.95" customHeight="1" x14ac:dyDescent="0.25"/>
    <row r="781" ht="12.95" customHeight="1" x14ac:dyDescent="0.25"/>
    <row r="782" ht="12.95" customHeight="1" x14ac:dyDescent="0.25"/>
    <row r="783" ht="12.95" customHeight="1" x14ac:dyDescent="0.25"/>
    <row r="784" ht="12.95" customHeight="1" x14ac:dyDescent="0.25"/>
    <row r="785" ht="12.95" customHeight="1" x14ac:dyDescent="0.25"/>
    <row r="786" ht="12.95" customHeight="1" x14ac:dyDescent="0.25"/>
    <row r="787" ht="12.95" customHeight="1" x14ac:dyDescent="0.25"/>
    <row r="788" ht="12.95" customHeight="1" x14ac:dyDescent="0.25"/>
    <row r="789" ht="12.95" customHeight="1" x14ac:dyDescent="0.25"/>
    <row r="790" ht="12.95" customHeight="1" x14ac:dyDescent="0.25"/>
    <row r="791" ht="12.95" customHeight="1" x14ac:dyDescent="0.25"/>
    <row r="792" ht="12.95" customHeight="1" x14ac:dyDescent="0.25"/>
    <row r="793" ht="12.95" customHeight="1" x14ac:dyDescent="0.25"/>
    <row r="794" ht="12.95" customHeight="1" x14ac:dyDescent="0.25"/>
    <row r="795" ht="12.95" customHeight="1" x14ac:dyDescent="0.25"/>
    <row r="796" ht="12.95" customHeight="1" x14ac:dyDescent="0.25"/>
    <row r="797" ht="12.95" customHeight="1" x14ac:dyDescent="0.25"/>
    <row r="798" ht="12.95" customHeight="1" x14ac:dyDescent="0.25"/>
    <row r="799" ht="12.95" customHeight="1" x14ac:dyDescent="0.25"/>
    <row r="800" ht="12.95" customHeight="1" x14ac:dyDescent="0.25"/>
    <row r="801" ht="12.95" customHeight="1" x14ac:dyDescent="0.25"/>
    <row r="802" ht="12.95" customHeight="1" x14ac:dyDescent="0.25"/>
    <row r="803" ht="12.95" customHeight="1" x14ac:dyDescent="0.25"/>
    <row r="804" ht="12.95" customHeight="1" x14ac:dyDescent="0.25"/>
    <row r="805" ht="12.95" customHeight="1" x14ac:dyDescent="0.25"/>
    <row r="806" ht="12.95" customHeight="1" x14ac:dyDescent="0.25"/>
    <row r="807" ht="12.95" customHeight="1" x14ac:dyDescent="0.25"/>
    <row r="808" ht="12.95" customHeight="1" x14ac:dyDescent="0.25"/>
    <row r="809" ht="12.95" customHeight="1" x14ac:dyDescent="0.25"/>
    <row r="810" ht="12.95" customHeight="1" x14ac:dyDescent="0.25"/>
    <row r="811" ht="12.95" customHeight="1" x14ac:dyDescent="0.25"/>
    <row r="812" ht="12.95" customHeight="1" x14ac:dyDescent="0.25"/>
    <row r="813" ht="12.95" customHeight="1" x14ac:dyDescent="0.25"/>
    <row r="814" ht="12.95" customHeight="1" x14ac:dyDescent="0.25"/>
    <row r="815" ht="12.95" customHeight="1" x14ac:dyDescent="0.25"/>
    <row r="816" ht="12.95" customHeight="1" x14ac:dyDescent="0.25"/>
    <row r="817" ht="12.95" customHeight="1" x14ac:dyDescent="0.25"/>
    <row r="818" ht="12.95" customHeight="1" x14ac:dyDescent="0.25"/>
    <row r="819" ht="12.95" customHeight="1" x14ac:dyDescent="0.25"/>
    <row r="820" ht="12.95" customHeight="1" x14ac:dyDescent="0.25"/>
    <row r="821" ht="12.95" customHeight="1" x14ac:dyDescent="0.25"/>
    <row r="822" ht="12.95" customHeight="1" x14ac:dyDescent="0.25"/>
    <row r="823" ht="12.95" customHeight="1" x14ac:dyDescent="0.25"/>
    <row r="824" ht="12.95" customHeight="1" x14ac:dyDescent="0.25"/>
    <row r="825" ht="12.95" customHeight="1" x14ac:dyDescent="0.25"/>
    <row r="826" ht="12.95" customHeight="1" x14ac:dyDescent="0.25"/>
    <row r="827" ht="12.95" customHeight="1" x14ac:dyDescent="0.25"/>
    <row r="828" ht="12.95" customHeight="1" x14ac:dyDescent="0.25"/>
    <row r="829" ht="12.95" customHeight="1" x14ac:dyDescent="0.25"/>
    <row r="830" ht="12.95" customHeight="1" x14ac:dyDescent="0.25"/>
    <row r="831" ht="12.95" customHeight="1" x14ac:dyDescent="0.25"/>
    <row r="832" ht="12.95" customHeight="1" x14ac:dyDescent="0.25"/>
    <row r="833" ht="12.95" customHeight="1" x14ac:dyDescent="0.25"/>
    <row r="834" ht="12.95" customHeight="1" x14ac:dyDescent="0.25"/>
    <row r="835" ht="12.95" customHeight="1" x14ac:dyDescent="0.25"/>
    <row r="836" ht="12.95" customHeight="1" x14ac:dyDescent="0.25"/>
    <row r="837" ht="12.95" customHeight="1" x14ac:dyDescent="0.25"/>
    <row r="838" ht="12.95" customHeight="1" x14ac:dyDescent="0.25"/>
    <row r="839" ht="12.95" customHeight="1" x14ac:dyDescent="0.25"/>
    <row r="840" ht="12.95" customHeight="1" x14ac:dyDescent="0.25"/>
    <row r="841" ht="12.95" customHeight="1" x14ac:dyDescent="0.25"/>
    <row r="842" ht="12.95" customHeight="1" x14ac:dyDescent="0.25"/>
    <row r="843" ht="12.95" customHeight="1" x14ac:dyDescent="0.25"/>
    <row r="844" ht="12.95" customHeight="1" x14ac:dyDescent="0.25"/>
    <row r="845" ht="12.95" customHeight="1" x14ac:dyDescent="0.25"/>
    <row r="846" ht="12.95" customHeight="1" x14ac:dyDescent="0.25"/>
    <row r="847" ht="12.95" customHeight="1" x14ac:dyDescent="0.25"/>
    <row r="848" ht="12.95" customHeight="1" x14ac:dyDescent="0.25"/>
    <row r="849" ht="12.95" customHeight="1" x14ac:dyDescent="0.25"/>
    <row r="850" ht="12.95" customHeight="1" x14ac:dyDescent="0.25"/>
    <row r="851" ht="12.95" customHeight="1" x14ac:dyDescent="0.25"/>
    <row r="852" ht="12.95" customHeight="1" x14ac:dyDescent="0.25"/>
    <row r="853" ht="12.95" customHeight="1" x14ac:dyDescent="0.25"/>
    <row r="854" ht="12.95" customHeight="1" x14ac:dyDescent="0.25"/>
    <row r="855" ht="12.95" customHeight="1" x14ac:dyDescent="0.25"/>
    <row r="856" ht="12.95" customHeight="1" x14ac:dyDescent="0.25"/>
    <row r="857" ht="12.95" customHeight="1" x14ac:dyDescent="0.25"/>
    <row r="858" ht="12.95" customHeight="1" x14ac:dyDescent="0.25"/>
    <row r="859" ht="12.95" customHeight="1" x14ac:dyDescent="0.25"/>
    <row r="860" ht="12.95" customHeight="1" x14ac:dyDescent="0.25"/>
    <row r="861" ht="12.95" customHeight="1" x14ac:dyDescent="0.25"/>
    <row r="862" ht="12.95" customHeight="1" x14ac:dyDescent="0.25"/>
    <row r="863" ht="12.95" customHeight="1" x14ac:dyDescent="0.25"/>
    <row r="864" ht="12.95" customHeight="1" x14ac:dyDescent="0.25"/>
    <row r="865" ht="12.95" customHeight="1" x14ac:dyDescent="0.25"/>
    <row r="866" ht="12.95" customHeight="1" x14ac:dyDescent="0.25"/>
    <row r="867" ht="12.95" customHeight="1" x14ac:dyDescent="0.25"/>
    <row r="868" ht="12.95" customHeight="1" x14ac:dyDescent="0.25"/>
    <row r="869" ht="12.95" customHeight="1" x14ac:dyDescent="0.25"/>
    <row r="870" ht="12.95" customHeight="1" x14ac:dyDescent="0.25"/>
    <row r="871" ht="12.95" customHeight="1" x14ac:dyDescent="0.25"/>
    <row r="872" ht="12.95" customHeight="1" x14ac:dyDescent="0.25"/>
    <row r="873" ht="12.95" customHeight="1" x14ac:dyDescent="0.25"/>
    <row r="874" ht="12.95" customHeight="1" x14ac:dyDescent="0.25"/>
    <row r="875" ht="12.95" customHeight="1" x14ac:dyDescent="0.25"/>
    <row r="876" ht="12.95" customHeight="1" x14ac:dyDescent="0.25"/>
    <row r="877" ht="12.95" customHeight="1" x14ac:dyDescent="0.25"/>
    <row r="878" ht="12.95" customHeight="1" x14ac:dyDescent="0.25"/>
    <row r="879" ht="12.95" customHeight="1" x14ac:dyDescent="0.25"/>
    <row r="880" ht="12.95" customHeight="1" x14ac:dyDescent="0.25"/>
    <row r="881" ht="12.95" customHeight="1" x14ac:dyDescent="0.25"/>
    <row r="882" ht="12.95" customHeight="1" x14ac:dyDescent="0.25"/>
    <row r="883" ht="12.95" customHeight="1" x14ac:dyDescent="0.25"/>
    <row r="884" ht="12.95" customHeight="1" x14ac:dyDescent="0.25"/>
    <row r="885" ht="12.95" customHeight="1" x14ac:dyDescent="0.25"/>
    <row r="886" ht="12.95" customHeight="1" x14ac:dyDescent="0.25"/>
    <row r="887" ht="12.95" customHeight="1" x14ac:dyDescent="0.25"/>
    <row r="888" ht="12.95" customHeight="1" x14ac:dyDescent="0.25"/>
    <row r="889" ht="12.95" customHeight="1" x14ac:dyDescent="0.25"/>
    <row r="890" ht="12.95" customHeight="1" x14ac:dyDescent="0.25"/>
    <row r="891" ht="12.95" customHeight="1" x14ac:dyDescent="0.25"/>
    <row r="892" ht="12.95" customHeight="1" x14ac:dyDescent="0.25"/>
    <row r="893" ht="12.95" customHeight="1" x14ac:dyDescent="0.25"/>
    <row r="894" ht="12.95" customHeight="1" x14ac:dyDescent="0.25"/>
    <row r="895" ht="12.95" customHeight="1" x14ac:dyDescent="0.25"/>
    <row r="896" ht="12.95" customHeight="1" x14ac:dyDescent="0.25"/>
    <row r="897" ht="12.95" customHeight="1" x14ac:dyDescent="0.25"/>
    <row r="898" ht="12.95" customHeight="1" x14ac:dyDescent="0.25"/>
    <row r="899" ht="12.95" customHeight="1" x14ac:dyDescent="0.25"/>
    <row r="900" ht="12.95" customHeight="1" x14ac:dyDescent="0.25"/>
    <row r="901" ht="12.95" customHeight="1" x14ac:dyDescent="0.25"/>
    <row r="902" ht="12.95" customHeight="1" x14ac:dyDescent="0.25"/>
    <row r="903" ht="12.95" customHeight="1" x14ac:dyDescent="0.25"/>
    <row r="904" ht="12.95" customHeight="1" x14ac:dyDescent="0.25"/>
    <row r="905" ht="12.95" customHeight="1" x14ac:dyDescent="0.25"/>
    <row r="906" ht="12.95" customHeight="1" x14ac:dyDescent="0.25"/>
    <row r="907" ht="12.95" customHeight="1" x14ac:dyDescent="0.25"/>
    <row r="908" ht="12.95" customHeight="1" x14ac:dyDescent="0.25"/>
    <row r="909" ht="12.95" customHeight="1" x14ac:dyDescent="0.25"/>
    <row r="910" ht="12.95" customHeight="1" x14ac:dyDescent="0.25"/>
    <row r="911" ht="12.95" customHeight="1" x14ac:dyDescent="0.25"/>
    <row r="912" ht="12.95" customHeight="1" x14ac:dyDescent="0.25"/>
    <row r="913" ht="12.95" customHeight="1" x14ac:dyDescent="0.25"/>
    <row r="914" ht="12.95" customHeight="1" x14ac:dyDescent="0.25"/>
    <row r="915" ht="12.95" customHeight="1" x14ac:dyDescent="0.25"/>
    <row r="916" ht="12.95" customHeight="1" x14ac:dyDescent="0.25"/>
    <row r="917" ht="12.95" customHeight="1" x14ac:dyDescent="0.25"/>
    <row r="918" ht="12.95" customHeight="1" x14ac:dyDescent="0.25"/>
    <row r="919" ht="12.95" customHeight="1" x14ac:dyDescent="0.25"/>
    <row r="920" ht="12.95" customHeight="1" x14ac:dyDescent="0.25"/>
    <row r="921" ht="12.95" customHeight="1" x14ac:dyDescent="0.25"/>
    <row r="922" ht="12.95" customHeight="1" x14ac:dyDescent="0.25"/>
    <row r="923" ht="12.95" customHeight="1" x14ac:dyDescent="0.25"/>
    <row r="924" ht="12.95" customHeight="1" x14ac:dyDescent="0.25"/>
    <row r="925" ht="12.95" customHeight="1" x14ac:dyDescent="0.25"/>
    <row r="926" ht="12.95" customHeight="1" x14ac:dyDescent="0.25"/>
    <row r="927" ht="12.95" customHeight="1" x14ac:dyDescent="0.25"/>
    <row r="928" ht="12.95" customHeight="1" x14ac:dyDescent="0.25"/>
    <row r="929" ht="12.95" customHeight="1" x14ac:dyDescent="0.25"/>
    <row r="930" ht="12.95" customHeight="1" x14ac:dyDescent="0.25"/>
    <row r="931" ht="12.95" customHeight="1" x14ac:dyDescent="0.25"/>
    <row r="932" ht="12.95" customHeight="1" x14ac:dyDescent="0.25"/>
    <row r="933" ht="12.95" customHeight="1" x14ac:dyDescent="0.25"/>
    <row r="934" ht="12.95" customHeight="1" x14ac:dyDescent="0.25"/>
    <row r="935" ht="12.95" customHeight="1" x14ac:dyDescent="0.25"/>
    <row r="936" ht="12.95" customHeight="1" x14ac:dyDescent="0.25"/>
    <row r="937" ht="12.95" customHeight="1" x14ac:dyDescent="0.25"/>
    <row r="938" ht="12.95" customHeight="1" x14ac:dyDescent="0.25"/>
    <row r="939" ht="12.95" customHeight="1" x14ac:dyDescent="0.25"/>
    <row r="940" ht="12.95" customHeight="1" x14ac:dyDescent="0.25"/>
    <row r="941" ht="12.95" customHeight="1" x14ac:dyDescent="0.25"/>
    <row r="942" ht="12.95" customHeight="1" x14ac:dyDescent="0.25"/>
    <row r="943" ht="12.95" customHeight="1" x14ac:dyDescent="0.25"/>
    <row r="944" ht="12.95" customHeight="1" x14ac:dyDescent="0.25"/>
    <row r="945" ht="12.95" customHeight="1" x14ac:dyDescent="0.25"/>
    <row r="946" ht="12.95" customHeight="1" x14ac:dyDescent="0.25"/>
    <row r="947" ht="12.95" customHeight="1" x14ac:dyDescent="0.25"/>
    <row r="948" ht="12.95" customHeight="1" x14ac:dyDescent="0.25"/>
    <row r="949" ht="12.95" customHeight="1" x14ac:dyDescent="0.25"/>
    <row r="950" ht="12.95" customHeight="1" x14ac:dyDescent="0.25"/>
    <row r="951" ht="12.95" customHeight="1" x14ac:dyDescent="0.25"/>
    <row r="952" ht="12.95" customHeight="1" x14ac:dyDescent="0.25"/>
    <row r="953" ht="12.95" customHeight="1" x14ac:dyDescent="0.25"/>
    <row r="954" ht="12.95" customHeight="1" x14ac:dyDescent="0.25"/>
    <row r="955" ht="12.95" customHeight="1" x14ac:dyDescent="0.25"/>
    <row r="956" ht="12.95" customHeight="1" x14ac:dyDescent="0.25"/>
    <row r="957" ht="12.95" customHeight="1" x14ac:dyDescent="0.25"/>
    <row r="958" ht="12.95" customHeight="1" x14ac:dyDescent="0.25"/>
    <row r="959" ht="12.95" customHeight="1" x14ac:dyDescent="0.25"/>
    <row r="960" ht="12.95" customHeight="1" x14ac:dyDescent="0.25"/>
    <row r="961" ht="12.95" customHeight="1" x14ac:dyDescent="0.25"/>
    <row r="962" ht="12.95" customHeight="1" x14ac:dyDescent="0.25"/>
    <row r="963" ht="12.95" customHeight="1" x14ac:dyDescent="0.25"/>
    <row r="964" ht="12.95" customHeight="1" x14ac:dyDescent="0.25"/>
    <row r="965" ht="12.95" customHeight="1" x14ac:dyDescent="0.25"/>
    <row r="966" ht="12.95" customHeight="1" x14ac:dyDescent="0.25"/>
    <row r="967" ht="12.95" customHeight="1" x14ac:dyDescent="0.25"/>
    <row r="968" ht="12.95" customHeight="1" x14ac:dyDescent="0.25"/>
    <row r="969" ht="12.95" customHeight="1" x14ac:dyDescent="0.25"/>
    <row r="970" ht="12.95" customHeight="1" x14ac:dyDescent="0.25"/>
    <row r="971" ht="12.95" customHeight="1" x14ac:dyDescent="0.25"/>
    <row r="972" ht="12.95" customHeight="1" x14ac:dyDescent="0.25"/>
    <row r="973" ht="12.95" customHeight="1" x14ac:dyDescent="0.25"/>
    <row r="974" ht="12.95" customHeight="1" x14ac:dyDescent="0.25"/>
    <row r="975" ht="12.95" customHeight="1" x14ac:dyDescent="0.25"/>
    <row r="976" ht="12.95" customHeight="1" x14ac:dyDescent="0.25"/>
    <row r="977" ht="12.95" customHeight="1" x14ac:dyDescent="0.25"/>
    <row r="978" ht="12.95" customHeight="1" x14ac:dyDescent="0.25"/>
    <row r="979" ht="12.95" customHeight="1" x14ac:dyDescent="0.25"/>
    <row r="980" ht="12.95" customHeight="1" x14ac:dyDescent="0.25"/>
    <row r="981" ht="12.95" customHeight="1" x14ac:dyDescent="0.25"/>
    <row r="982" ht="12.95" customHeight="1" x14ac:dyDescent="0.25"/>
    <row r="983" ht="12.95" customHeight="1" x14ac:dyDescent="0.25"/>
    <row r="984" ht="12.95" customHeight="1" x14ac:dyDescent="0.25"/>
    <row r="985" ht="12.95" customHeight="1" x14ac:dyDescent="0.25"/>
    <row r="986" ht="12.95" customHeight="1" x14ac:dyDescent="0.25"/>
    <row r="987" ht="12.95" customHeight="1" x14ac:dyDescent="0.25"/>
    <row r="988" ht="12.95" customHeight="1" x14ac:dyDescent="0.25"/>
    <row r="989" ht="12.95" customHeight="1" x14ac:dyDescent="0.25"/>
    <row r="990" ht="12.95" customHeight="1" x14ac:dyDescent="0.25"/>
    <row r="991" ht="12.95" customHeight="1" x14ac:dyDescent="0.25"/>
    <row r="992" ht="12.95" customHeight="1" x14ac:dyDescent="0.25"/>
    <row r="993" ht="12.95" customHeight="1" x14ac:dyDescent="0.25"/>
    <row r="994" ht="12.95" customHeight="1" x14ac:dyDescent="0.25"/>
    <row r="995" ht="12.95" customHeight="1" x14ac:dyDescent="0.25"/>
    <row r="996" ht="12.95" customHeight="1" x14ac:dyDescent="0.25"/>
    <row r="997" ht="12.95" customHeight="1" x14ac:dyDescent="0.25"/>
    <row r="998" ht="12.95" customHeight="1" x14ac:dyDescent="0.25"/>
    <row r="999" ht="12.95" customHeight="1" x14ac:dyDescent="0.25"/>
    <row r="1000" ht="12.95" customHeight="1" x14ac:dyDescent="0.25"/>
    <row r="1001" ht="12.95" customHeight="1" x14ac:dyDescent="0.25"/>
    <row r="1002" ht="12.95" customHeight="1" x14ac:dyDescent="0.25"/>
    <row r="1003" ht="12.95" customHeight="1" x14ac:dyDescent="0.25"/>
    <row r="1004" ht="12.95" customHeight="1" x14ac:dyDescent="0.25"/>
    <row r="1005" ht="12.95" customHeight="1" x14ac:dyDescent="0.25"/>
    <row r="1006" ht="12.95" customHeight="1" x14ac:dyDescent="0.25"/>
    <row r="1007" ht="12.95" customHeight="1" x14ac:dyDescent="0.25"/>
    <row r="1008" ht="12.95" customHeight="1" x14ac:dyDescent="0.25"/>
    <row r="1009" ht="12.95" customHeight="1" x14ac:dyDescent="0.25"/>
    <row r="1010" ht="12.95" customHeight="1" x14ac:dyDescent="0.25"/>
    <row r="1011" ht="12.95" customHeight="1" x14ac:dyDescent="0.25"/>
    <row r="1012" ht="12.95" customHeight="1" x14ac:dyDescent="0.25"/>
    <row r="1013" ht="12.95" customHeight="1" x14ac:dyDescent="0.25"/>
    <row r="1014" ht="12.95" customHeight="1" x14ac:dyDescent="0.25"/>
    <row r="1015" ht="12.95" customHeight="1" x14ac:dyDescent="0.25"/>
    <row r="1016" ht="12.95" customHeight="1" x14ac:dyDescent="0.25"/>
    <row r="1017" ht="12.95" customHeight="1" x14ac:dyDescent="0.25"/>
    <row r="1018" ht="12.95" customHeight="1" x14ac:dyDescent="0.25"/>
    <row r="1019" ht="12.95" customHeight="1" x14ac:dyDescent="0.25"/>
    <row r="1020" ht="12.95" customHeight="1" x14ac:dyDescent="0.25"/>
    <row r="1021" ht="12.95" customHeight="1" x14ac:dyDescent="0.25"/>
    <row r="1022" ht="12.95" customHeight="1" x14ac:dyDescent="0.25"/>
    <row r="1023" ht="12.95" customHeight="1" x14ac:dyDescent="0.25"/>
    <row r="1024" ht="12.95" customHeight="1" x14ac:dyDescent="0.25"/>
    <row r="1025" ht="12.95" customHeight="1" x14ac:dyDescent="0.25"/>
    <row r="1026" ht="12.95" customHeight="1" x14ac:dyDescent="0.25"/>
    <row r="1027" ht="12.95" customHeight="1" x14ac:dyDescent="0.25"/>
    <row r="1028" ht="12.95" customHeight="1" x14ac:dyDescent="0.25"/>
    <row r="1029" ht="12.95" customHeight="1" x14ac:dyDescent="0.25"/>
    <row r="1030" ht="12.95" customHeight="1" x14ac:dyDescent="0.25"/>
    <row r="1031" ht="12.95" customHeight="1" x14ac:dyDescent="0.25"/>
    <row r="1032" ht="12.95" customHeight="1" x14ac:dyDescent="0.25"/>
    <row r="1033" ht="12.95" customHeight="1" x14ac:dyDescent="0.25"/>
    <row r="1034" ht="12.95" customHeight="1" x14ac:dyDescent="0.25"/>
    <row r="1035" ht="12.95" customHeight="1" x14ac:dyDescent="0.25"/>
    <row r="1036" ht="12.95" customHeight="1" x14ac:dyDescent="0.25"/>
    <row r="1037" ht="12.95" customHeight="1" x14ac:dyDescent="0.25"/>
    <row r="1038" ht="12.95" customHeight="1" x14ac:dyDescent="0.25"/>
    <row r="1039" ht="12.95" customHeight="1" x14ac:dyDescent="0.25"/>
    <row r="1040" ht="12.95" customHeight="1" x14ac:dyDescent="0.25"/>
    <row r="1041" ht="12.95" customHeight="1" x14ac:dyDescent="0.25"/>
    <row r="1042" ht="12.95" customHeight="1" x14ac:dyDescent="0.25"/>
    <row r="1043" ht="12.95" customHeight="1" x14ac:dyDescent="0.25"/>
    <row r="1044" ht="12.95" customHeight="1" x14ac:dyDescent="0.25"/>
    <row r="1045" ht="12.95" customHeight="1" x14ac:dyDescent="0.25"/>
    <row r="1046" ht="12.95" customHeight="1" x14ac:dyDescent="0.25"/>
    <row r="1047" ht="12.95" customHeight="1" x14ac:dyDescent="0.25"/>
    <row r="1048" ht="12.95" customHeight="1" x14ac:dyDescent="0.25"/>
    <row r="1049" ht="12.95" customHeight="1" x14ac:dyDescent="0.25"/>
    <row r="1050" ht="12.95" customHeight="1" x14ac:dyDescent="0.25"/>
    <row r="1051" ht="12.95" customHeight="1" x14ac:dyDescent="0.25"/>
    <row r="1052" ht="12.95" customHeight="1" x14ac:dyDescent="0.25"/>
    <row r="1053" ht="12.95" customHeight="1" x14ac:dyDescent="0.25"/>
    <row r="1054" ht="12.95" customHeight="1" x14ac:dyDescent="0.25"/>
    <row r="1055" ht="12.95" customHeight="1" x14ac:dyDescent="0.25"/>
    <row r="1056" ht="12.95" customHeight="1" x14ac:dyDescent="0.25"/>
    <row r="1057" ht="12.95" customHeight="1" x14ac:dyDescent="0.25"/>
    <row r="1058" ht="12.95" customHeight="1" x14ac:dyDescent="0.25"/>
    <row r="1059" ht="12.95" customHeight="1" x14ac:dyDescent="0.25"/>
    <row r="1060" ht="12.95" customHeight="1" x14ac:dyDescent="0.25"/>
    <row r="1061" ht="12.95" customHeight="1" x14ac:dyDescent="0.25"/>
    <row r="1062" ht="12.95" customHeight="1" x14ac:dyDescent="0.25"/>
    <row r="1063" ht="12.95" customHeight="1" x14ac:dyDescent="0.25"/>
    <row r="1064" ht="12.95" customHeight="1" x14ac:dyDescent="0.25"/>
    <row r="1065" ht="12.95" customHeight="1" x14ac:dyDescent="0.25"/>
    <row r="1066" ht="12.95" customHeight="1" x14ac:dyDescent="0.25"/>
    <row r="1067" ht="12.95" customHeight="1" x14ac:dyDescent="0.25"/>
    <row r="1068" ht="12.95" customHeight="1" x14ac:dyDescent="0.25"/>
    <row r="1069" ht="12.95" customHeight="1" x14ac:dyDescent="0.25"/>
    <row r="1070" ht="12.95" customHeight="1" x14ac:dyDescent="0.25"/>
    <row r="1071" ht="12.95" customHeight="1" x14ac:dyDescent="0.25"/>
    <row r="1072" ht="12.95" customHeight="1" x14ac:dyDescent="0.25"/>
    <row r="1073" ht="12.95" customHeight="1" x14ac:dyDescent="0.25"/>
    <row r="1074" ht="12.95" customHeight="1" x14ac:dyDescent="0.25"/>
    <row r="1075" ht="12.95" customHeight="1" x14ac:dyDescent="0.25"/>
    <row r="1076" ht="12.95" customHeight="1" x14ac:dyDescent="0.25"/>
    <row r="1077" ht="12.95" customHeight="1" x14ac:dyDescent="0.25"/>
    <row r="1078" ht="12.95" customHeight="1" x14ac:dyDescent="0.25"/>
    <row r="1079" ht="12.95" customHeight="1" x14ac:dyDescent="0.25"/>
    <row r="1080" ht="12.95" customHeight="1" x14ac:dyDescent="0.25"/>
    <row r="1081" ht="12.95" customHeight="1" x14ac:dyDescent="0.25"/>
    <row r="1082" ht="12.95" customHeight="1" x14ac:dyDescent="0.25"/>
    <row r="1083" ht="12.95" customHeight="1" x14ac:dyDescent="0.25"/>
    <row r="1084" ht="12.95" customHeight="1" x14ac:dyDescent="0.25"/>
    <row r="1085" ht="12.95" customHeight="1" x14ac:dyDescent="0.25"/>
    <row r="1086" ht="12.95" customHeight="1" x14ac:dyDescent="0.25"/>
    <row r="1087" ht="12.95" customHeight="1" x14ac:dyDescent="0.25"/>
    <row r="1088" ht="12.95" customHeight="1" x14ac:dyDescent="0.25"/>
    <row r="1089" ht="12.95" customHeight="1" x14ac:dyDescent="0.25"/>
    <row r="1090" ht="12.95" customHeight="1" x14ac:dyDescent="0.25"/>
    <row r="1091" ht="12.95" customHeight="1" x14ac:dyDescent="0.25"/>
    <row r="1092" ht="12.95" customHeight="1" x14ac:dyDescent="0.25"/>
    <row r="1093" ht="12.95" customHeight="1" x14ac:dyDescent="0.25"/>
    <row r="1094" ht="12.95" customHeight="1" x14ac:dyDescent="0.25"/>
    <row r="1095" ht="12.95" customHeight="1" x14ac:dyDescent="0.25"/>
    <row r="1096" ht="12.95" customHeight="1" x14ac:dyDescent="0.25"/>
    <row r="1097" ht="12.95" customHeight="1" x14ac:dyDescent="0.25"/>
    <row r="1098" ht="12.95" customHeight="1" x14ac:dyDescent="0.25"/>
    <row r="1099" ht="12.95" customHeight="1" x14ac:dyDescent="0.25"/>
    <row r="1100" ht="12.95" customHeight="1" x14ac:dyDescent="0.25"/>
    <row r="1101" ht="12.95" customHeight="1" x14ac:dyDescent="0.25"/>
    <row r="1102" ht="12.95" customHeight="1" x14ac:dyDescent="0.25"/>
    <row r="1103" ht="12.95" customHeight="1" x14ac:dyDescent="0.25"/>
    <row r="1104" ht="12.95" customHeight="1" x14ac:dyDescent="0.25"/>
    <row r="1105" ht="12.95" customHeight="1" x14ac:dyDescent="0.25"/>
    <row r="1106" ht="12.95" customHeight="1" x14ac:dyDescent="0.25"/>
    <row r="1107" ht="12.95" customHeight="1" x14ac:dyDescent="0.25"/>
    <row r="1108" ht="12.95" customHeight="1" x14ac:dyDescent="0.25"/>
    <row r="1109" ht="12.95" customHeight="1" x14ac:dyDescent="0.25"/>
    <row r="1110" ht="12.95" customHeight="1" x14ac:dyDescent="0.25"/>
    <row r="1111" ht="12.95" customHeight="1" x14ac:dyDescent="0.25"/>
    <row r="1112" ht="12.95" customHeight="1" x14ac:dyDescent="0.25"/>
    <row r="1113" ht="12.95" customHeight="1" x14ac:dyDescent="0.25"/>
    <row r="1114" ht="12.95" customHeight="1" x14ac:dyDescent="0.25"/>
    <row r="1115" ht="12.95" customHeight="1" x14ac:dyDescent="0.25"/>
    <row r="1116" ht="12.95" customHeight="1" x14ac:dyDescent="0.25"/>
    <row r="1117" ht="12.95" customHeight="1" x14ac:dyDescent="0.25"/>
    <row r="1118" ht="12.95" customHeight="1" x14ac:dyDescent="0.25"/>
    <row r="1119" ht="12.95" customHeight="1" x14ac:dyDescent="0.25"/>
    <row r="1120" ht="12.95" customHeight="1" x14ac:dyDescent="0.25"/>
    <row r="1121" ht="12.95" customHeight="1" x14ac:dyDescent="0.25"/>
    <row r="1122" ht="12.95" customHeight="1" x14ac:dyDescent="0.25"/>
    <row r="1123" ht="12.95" customHeight="1" x14ac:dyDescent="0.25"/>
    <row r="1124" ht="12.95" customHeight="1" x14ac:dyDescent="0.25"/>
    <row r="1125" ht="12.95" customHeight="1" x14ac:dyDescent="0.25"/>
    <row r="1126" ht="12.95" customHeight="1" x14ac:dyDescent="0.25"/>
    <row r="1127" ht="12.95" customHeight="1" x14ac:dyDescent="0.25"/>
    <row r="1128" ht="12.95" customHeight="1" x14ac:dyDescent="0.25"/>
    <row r="1129" ht="12.95" customHeight="1" x14ac:dyDescent="0.25"/>
    <row r="1130" ht="12.95" customHeight="1" x14ac:dyDescent="0.25"/>
    <row r="1131" ht="12.95" customHeight="1" x14ac:dyDescent="0.25"/>
    <row r="1132" ht="12.95" customHeight="1" x14ac:dyDescent="0.25"/>
    <row r="1133" ht="12.95" customHeight="1" x14ac:dyDescent="0.25"/>
    <row r="1134" ht="12.95" customHeight="1" x14ac:dyDescent="0.25"/>
    <row r="1135" ht="12.95" customHeight="1" x14ac:dyDescent="0.25"/>
    <row r="1136" ht="12.95" customHeight="1" x14ac:dyDescent="0.25"/>
    <row r="1137" ht="12.95" customHeight="1" x14ac:dyDescent="0.25"/>
    <row r="1138" ht="12.95" customHeight="1" x14ac:dyDescent="0.25"/>
    <row r="1139" ht="12.95" customHeight="1" x14ac:dyDescent="0.25"/>
    <row r="1140" ht="12.95" customHeight="1" x14ac:dyDescent="0.25"/>
    <row r="1141" ht="12.95" customHeight="1" x14ac:dyDescent="0.25"/>
    <row r="1142" ht="12.95" customHeight="1" x14ac:dyDescent="0.25"/>
    <row r="1143" ht="12.95" customHeight="1" x14ac:dyDescent="0.25"/>
    <row r="1144" ht="12.95" customHeight="1" x14ac:dyDescent="0.25"/>
    <row r="1145" ht="12.95" customHeight="1" x14ac:dyDescent="0.25"/>
    <row r="1146" ht="12.95" customHeight="1" x14ac:dyDescent="0.25"/>
    <row r="1147" ht="12.95" customHeight="1" x14ac:dyDescent="0.25"/>
    <row r="1148" ht="12.95" customHeight="1" x14ac:dyDescent="0.25"/>
    <row r="1149" ht="12.95" customHeight="1" x14ac:dyDescent="0.25"/>
    <row r="1150" ht="12.95" customHeight="1" x14ac:dyDescent="0.25"/>
    <row r="1151" ht="12.95" customHeight="1" x14ac:dyDescent="0.25"/>
    <row r="1152" ht="12.95" customHeight="1" x14ac:dyDescent="0.25"/>
    <row r="1153" ht="12.95" customHeight="1" x14ac:dyDescent="0.25"/>
    <row r="1154" ht="12.95" customHeight="1" x14ac:dyDescent="0.25"/>
    <row r="1155" ht="12.95" customHeight="1" x14ac:dyDescent="0.25"/>
    <row r="1156" ht="12.95" customHeight="1" x14ac:dyDescent="0.25"/>
    <row r="1157" ht="12.95" customHeight="1" x14ac:dyDescent="0.25"/>
    <row r="1158" ht="12.95" customHeight="1" x14ac:dyDescent="0.25"/>
    <row r="1159" ht="12.95" customHeight="1" x14ac:dyDescent="0.25"/>
    <row r="1160" ht="12.95" customHeight="1" x14ac:dyDescent="0.25"/>
    <row r="1161" ht="12.95" customHeight="1" x14ac:dyDescent="0.25"/>
    <row r="1162" ht="12.95" customHeight="1" x14ac:dyDescent="0.25"/>
    <row r="1163" ht="12.95" customHeight="1" x14ac:dyDescent="0.25"/>
    <row r="1164" ht="12.95" customHeight="1" x14ac:dyDescent="0.25"/>
    <row r="1165" ht="12.95" customHeight="1" x14ac:dyDescent="0.25"/>
    <row r="1166" ht="12.95" customHeight="1" x14ac:dyDescent="0.25"/>
    <row r="1167" ht="12.95" customHeight="1" x14ac:dyDescent="0.25"/>
    <row r="1168" ht="12.95" customHeight="1" x14ac:dyDescent="0.25"/>
    <row r="1169" ht="12.95" customHeight="1" x14ac:dyDescent="0.25"/>
    <row r="1170" ht="12.95" customHeight="1" x14ac:dyDescent="0.25"/>
    <row r="1171" ht="12.95" customHeight="1" x14ac:dyDescent="0.25"/>
    <row r="1172" ht="12.95" customHeight="1" x14ac:dyDescent="0.25"/>
    <row r="1173" ht="12.95" customHeight="1" x14ac:dyDescent="0.25"/>
    <row r="1174" ht="12.95" customHeight="1" x14ac:dyDescent="0.25"/>
    <row r="1175" ht="12.95" customHeight="1" x14ac:dyDescent="0.25"/>
    <row r="1176" ht="12.95" customHeight="1" x14ac:dyDescent="0.25"/>
    <row r="1177" ht="12.95" customHeight="1" x14ac:dyDescent="0.25"/>
    <row r="1178" ht="12.95" customHeight="1" x14ac:dyDescent="0.25"/>
    <row r="1179" ht="12.95" customHeight="1" x14ac:dyDescent="0.25"/>
    <row r="1180" ht="12.95" customHeight="1" x14ac:dyDescent="0.25"/>
    <row r="1181" ht="12.95" customHeight="1" x14ac:dyDescent="0.25"/>
    <row r="1182" ht="12.95" customHeight="1" x14ac:dyDescent="0.25"/>
    <row r="1183" ht="12.95" customHeight="1" x14ac:dyDescent="0.25"/>
    <row r="1184" ht="12.95" customHeight="1" x14ac:dyDescent="0.25"/>
    <row r="1185" ht="12.95" customHeight="1" x14ac:dyDescent="0.25"/>
    <row r="1186" ht="12.95" customHeight="1" x14ac:dyDescent="0.25"/>
    <row r="1187" ht="12.95" customHeight="1" x14ac:dyDescent="0.25"/>
    <row r="1188" ht="12.95" customHeight="1" x14ac:dyDescent="0.25"/>
    <row r="1189" ht="12.95" customHeight="1" x14ac:dyDescent="0.25"/>
    <row r="1190" ht="12.95" customHeight="1" x14ac:dyDescent="0.25"/>
    <row r="1191" ht="12.95" customHeight="1" x14ac:dyDescent="0.25"/>
    <row r="1192" ht="12.95" customHeight="1" x14ac:dyDescent="0.25"/>
    <row r="1193" ht="12.95" customHeight="1" x14ac:dyDescent="0.25"/>
    <row r="1194" ht="12.95" customHeight="1" x14ac:dyDescent="0.25"/>
    <row r="1195" ht="12.95" customHeight="1" x14ac:dyDescent="0.25"/>
    <row r="1196" ht="12.95" customHeight="1" x14ac:dyDescent="0.25"/>
    <row r="1197" ht="12.95" customHeight="1" x14ac:dyDescent="0.25"/>
    <row r="1198" ht="12.95" customHeight="1" x14ac:dyDescent="0.25"/>
    <row r="1199" ht="12.95" customHeight="1" x14ac:dyDescent="0.25"/>
    <row r="1200" ht="12.95" customHeight="1" x14ac:dyDescent="0.25"/>
    <row r="1201" ht="12.95" customHeight="1" x14ac:dyDescent="0.25"/>
    <row r="1202" ht="12.95" customHeight="1" x14ac:dyDescent="0.25"/>
    <row r="1203" ht="12.95" customHeight="1" x14ac:dyDescent="0.25"/>
    <row r="1204" ht="12.95" customHeight="1" x14ac:dyDescent="0.25"/>
    <row r="1205" ht="12.95" customHeight="1" x14ac:dyDescent="0.25"/>
    <row r="1206" ht="12.95" customHeight="1" x14ac:dyDescent="0.25"/>
    <row r="1207" ht="12.95" customHeight="1" x14ac:dyDescent="0.25"/>
    <row r="1208" ht="12.95" customHeight="1" x14ac:dyDescent="0.25"/>
    <row r="1209" ht="12.95" customHeight="1" x14ac:dyDescent="0.25"/>
    <row r="1210" ht="12.95" customHeight="1" x14ac:dyDescent="0.25"/>
    <row r="1211" ht="12.95" customHeight="1" x14ac:dyDescent="0.25"/>
    <row r="1212" ht="12.95" customHeight="1" x14ac:dyDescent="0.25"/>
    <row r="1213" ht="12.95" customHeight="1" x14ac:dyDescent="0.25"/>
    <row r="1214" ht="12.95" customHeight="1" x14ac:dyDescent="0.25"/>
    <row r="1215" ht="12.95" customHeight="1" x14ac:dyDescent="0.25"/>
    <row r="1216" ht="12.95" customHeight="1" x14ac:dyDescent="0.25"/>
    <row r="1217" ht="12.95" customHeight="1" x14ac:dyDescent="0.25"/>
    <row r="1218" ht="12.95" customHeight="1" x14ac:dyDescent="0.25"/>
    <row r="1219" ht="12.95" customHeight="1" x14ac:dyDescent="0.25"/>
    <row r="1220" ht="12.95" customHeight="1" x14ac:dyDescent="0.25"/>
    <row r="1221" ht="12.95" customHeight="1" x14ac:dyDescent="0.25"/>
    <row r="1222" ht="12.95" customHeight="1" x14ac:dyDescent="0.25"/>
    <row r="1223" ht="12.95" customHeight="1" x14ac:dyDescent="0.25"/>
    <row r="1224" ht="12.95" customHeight="1" x14ac:dyDescent="0.25"/>
    <row r="1225" ht="12.95" customHeight="1" x14ac:dyDescent="0.25"/>
    <row r="1226" ht="12.95" customHeight="1" x14ac:dyDescent="0.25"/>
    <row r="1227" ht="12.95" customHeight="1" x14ac:dyDescent="0.25"/>
    <row r="1228" ht="12.95" customHeight="1" x14ac:dyDescent="0.25"/>
    <row r="1229" ht="12.95" customHeight="1" x14ac:dyDescent="0.25"/>
    <row r="1230" ht="12.95" customHeight="1" x14ac:dyDescent="0.25"/>
    <row r="1231" ht="12.95" customHeight="1" x14ac:dyDescent="0.25"/>
    <row r="1232" ht="12.95" customHeight="1" x14ac:dyDescent="0.25"/>
    <row r="1233" ht="12.95" customHeight="1" x14ac:dyDescent="0.25"/>
    <row r="1234" ht="12.95" customHeight="1" x14ac:dyDescent="0.25"/>
    <row r="1235" ht="12.95" customHeight="1" x14ac:dyDescent="0.25"/>
    <row r="1236" ht="12.95" customHeight="1" x14ac:dyDescent="0.25"/>
    <row r="1237" ht="12.95" customHeight="1" x14ac:dyDescent="0.25"/>
    <row r="1238" ht="12.95" customHeight="1" x14ac:dyDescent="0.25"/>
    <row r="1239" ht="12.95" customHeight="1" x14ac:dyDescent="0.25"/>
    <row r="1240" ht="12.95" customHeight="1" x14ac:dyDescent="0.25"/>
    <row r="1241" ht="12.95" customHeight="1" x14ac:dyDescent="0.25"/>
    <row r="1242" ht="12.95" customHeight="1" x14ac:dyDescent="0.25"/>
    <row r="1243" ht="12.95" customHeight="1" x14ac:dyDescent="0.25"/>
    <row r="1244" ht="12.95" customHeight="1" x14ac:dyDescent="0.25"/>
    <row r="1245" ht="12.95" customHeight="1" x14ac:dyDescent="0.25"/>
    <row r="1246" ht="12.95" customHeight="1" x14ac:dyDescent="0.25"/>
    <row r="1247" ht="12.95" customHeight="1" x14ac:dyDescent="0.25"/>
    <row r="1248" ht="12.95" customHeight="1" x14ac:dyDescent="0.25"/>
    <row r="1249" ht="12.95" customHeight="1" x14ac:dyDescent="0.25"/>
    <row r="1250" ht="12.95" customHeight="1" x14ac:dyDescent="0.25"/>
    <row r="1251" ht="12.95" customHeight="1" x14ac:dyDescent="0.25"/>
    <row r="1252" ht="12.95" customHeight="1" x14ac:dyDescent="0.25"/>
    <row r="1253" ht="12.95" customHeight="1" x14ac:dyDescent="0.25"/>
    <row r="1254" ht="12.95" customHeight="1" x14ac:dyDescent="0.25"/>
    <row r="1255" ht="12.95" customHeight="1" x14ac:dyDescent="0.25"/>
    <row r="1256" ht="12.95" customHeight="1" x14ac:dyDescent="0.25"/>
    <row r="1257" ht="12.95" customHeight="1" x14ac:dyDescent="0.25"/>
    <row r="1258" ht="12.95" customHeight="1" x14ac:dyDescent="0.25"/>
    <row r="1259" ht="12.95" customHeight="1" x14ac:dyDescent="0.25"/>
    <row r="1260" ht="12.95" customHeight="1" x14ac:dyDescent="0.25"/>
    <row r="1261" ht="12.95" customHeight="1" x14ac:dyDescent="0.25"/>
    <row r="1262" ht="12.95" customHeight="1" x14ac:dyDescent="0.25"/>
    <row r="1263" ht="12.95" customHeight="1" x14ac:dyDescent="0.25"/>
    <row r="1264" ht="12.95" customHeight="1" x14ac:dyDescent="0.25"/>
    <row r="1265" ht="12.95" customHeight="1" x14ac:dyDescent="0.25"/>
    <row r="1266" ht="12.95" customHeight="1" x14ac:dyDescent="0.25"/>
    <row r="1267" ht="12.95" customHeight="1" x14ac:dyDescent="0.25"/>
    <row r="1268" ht="12.95" customHeight="1" x14ac:dyDescent="0.25"/>
    <row r="1269" ht="12.95" customHeight="1" x14ac:dyDescent="0.25"/>
    <row r="1270" ht="12.95" customHeight="1" x14ac:dyDescent="0.25"/>
    <row r="1271" ht="12.95" customHeight="1" x14ac:dyDescent="0.25"/>
    <row r="1272" ht="12.95" customHeight="1" x14ac:dyDescent="0.25"/>
    <row r="1273" ht="12.95" customHeight="1" x14ac:dyDescent="0.25"/>
    <row r="1274" ht="12.95" customHeight="1" x14ac:dyDescent="0.25"/>
    <row r="1275" ht="12.95" customHeight="1" x14ac:dyDescent="0.25"/>
    <row r="1276" ht="12.95" customHeight="1" x14ac:dyDescent="0.25"/>
    <row r="1277" ht="12.95" customHeight="1" x14ac:dyDescent="0.25"/>
    <row r="1278" ht="12.95" customHeight="1" x14ac:dyDescent="0.25"/>
    <row r="1279" ht="12.95" customHeight="1" x14ac:dyDescent="0.25"/>
    <row r="1280" ht="12.95" customHeight="1" x14ac:dyDescent="0.25"/>
    <row r="1281" ht="12.95" customHeight="1" x14ac:dyDescent="0.25"/>
    <row r="1282" ht="12.95" customHeight="1" x14ac:dyDescent="0.25"/>
    <row r="1283" ht="12.95" customHeight="1" x14ac:dyDescent="0.25"/>
    <row r="1284" ht="12.95" customHeight="1" x14ac:dyDescent="0.25"/>
    <row r="1285" ht="12.95" customHeight="1" x14ac:dyDescent="0.25"/>
    <row r="1286" ht="12.95" customHeight="1" x14ac:dyDescent="0.25"/>
    <row r="1287" ht="12.95" customHeight="1" x14ac:dyDescent="0.25"/>
    <row r="1288" ht="12.95" customHeight="1" x14ac:dyDescent="0.25"/>
    <row r="1289" ht="12.95" customHeight="1" x14ac:dyDescent="0.25"/>
    <row r="1290" ht="12.95" customHeight="1" x14ac:dyDescent="0.25"/>
    <row r="1291" ht="12.95" customHeight="1" x14ac:dyDescent="0.25"/>
    <row r="1292" ht="12.95" customHeight="1" x14ac:dyDescent="0.25"/>
    <row r="1293" ht="12.95" customHeight="1" x14ac:dyDescent="0.25"/>
    <row r="1294" ht="12.95" customHeight="1" x14ac:dyDescent="0.25"/>
    <row r="1295" ht="12.95" customHeight="1" x14ac:dyDescent="0.25"/>
    <row r="1296" ht="12.95" customHeight="1" x14ac:dyDescent="0.25"/>
    <row r="1297" ht="12.95" customHeight="1" x14ac:dyDescent="0.25"/>
    <row r="1298" ht="12.95" customHeight="1" x14ac:dyDescent="0.25"/>
    <row r="1299" ht="12.95" customHeight="1" x14ac:dyDescent="0.25"/>
    <row r="1300" ht="12.95" customHeight="1" x14ac:dyDescent="0.25"/>
    <row r="1301" ht="12.95" customHeight="1" x14ac:dyDescent="0.25"/>
    <row r="1302" ht="12.95" customHeight="1" x14ac:dyDescent="0.25"/>
    <row r="1303" ht="12.95" customHeight="1" x14ac:dyDescent="0.25"/>
    <row r="1304" ht="12.95" customHeight="1" x14ac:dyDescent="0.25"/>
    <row r="1305" ht="12.95" customHeight="1" x14ac:dyDescent="0.25"/>
    <row r="1306" ht="12.95" customHeight="1" x14ac:dyDescent="0.25"/>
    <row r="1307" ht="12.95" customHeight="1" x14ac:dyDescent="0.25"/>
    <row r="1308" ht="12.95" customHeight="1" x14ac:dyDescent="0.25"/>
    <row r="1309" ht="12.95" customHeight="1" x14ac:dyDescent="0.25"/>
    <row r="1310" ht="12.95" customHeight="1" x14ac:dyDescent="0.25"/>
    <row r="1311" ht="12.95" customHeight="1" x14ac:dyDescent="0.25"/>
    <row r="1312" ht="12.95" customHeight="1" x14ac:dyDescent="0.25"/>
    <row r="1313" ht="12.95" customHeight="1" x14ac:dyDescent="0.25"/>
    <row r="1314" ht="12.95" customHeight="1" x14ac:dyDescent="0.25"/>
    <row r="1315" ht="12.95" customHeight="1" x14ac:dyDescent="0.25"/>
    <row r="1316" ht="12.95" customHeight="1" x14ac:dyDescent="0.25"/>
    <row r="1317" ht="12.95" customHeight="1" x14ac:dyDescent="0.25"/>
    <row r="1318" ht="12.95" customHeight="1" x14ac:dyDescent="0.25"/>
    <row r="1319" ht="12.95" customHeight="1" x14ac:dyDescent="0.25"/>
    <row r="1320" ht="12.95" customHeight="1" x14ac:dyDescent="0.25"/>
    <row r="1321" ht="12.95" customHeight="1" x14ac:dyDescent="0.25"/>
    <row r="1322" ht="12.95" customHeight="1" x14ac:dyDescent="0.25"/>
    <row r="1323" ht="12.95" customHeight="1" x14ac:dyDescent="0.25"/>
    <row r="1324" ht="12.95" customHeight="1" x14ac:dyDescent="0.25"/>
    <row r="1325" ht="12.95" customHeight="1" x14ac:dyDescent="0.25"/>
    <row r="1326" ht="12.95" customHeight="1" x14ac:dyDescent="0.25"/>
    <row r="1327" ht="12.95" customHeight="1" x14ac:dyDescent="0.25"/>
    <row r="1328" ht="12.95" customHeight="1" x14ac:dyDescent="0.25"/>
    <row r="1329" ht="12.95" customHeight="1" x14ac:dyDescent="0.25"/>
    <row r="1330" ht="12.95" customHeight="1" x14ac:dyDescent="0.25"/>
    <row r="1331" ht="12.95" customHeight="1" x14ac:dyDescent="0.25"/>
    <row r="1332" ht="12.95" customHeight="1" x14ac:dyDescent="0.25"/>
    <row r="1333" ht="12.95" customHeight="1" x14ac:dyDescent="0.25"/>
    <row r="1334" ht="12.95" customHeight="1" x14ac:dyDescent="0.25"/>
    <row r="1335" ht="12.95" customHeight="1" x14ac:dyDescent="0.25"/>
    <row r="1336" ht="12.95" customHeight="1" x14ac:dyDescent="0.25"/>
    <row r="1337" ht="12.95" customHeight="1" x14ac:dyDescent="0.25"/>
    <row r="1338" ht="12.95" customHeight="1" x14ac:dyDescent="0.25"/>
    <row r="1339" ht="12.95" customHeight="1" x14ac:dyDescent="0.25"/>
    <row r="1340" ht="12.95" customHeight="1" x14ac:dyDescent="0.25"/>
    <row r="1341" ht="12.95" customHeight="1" x14ac:dyDescent="0.25"/>
    <row r="1342" ht="12.95" customHeight="1" x14ac:dyDescent="0.25"/>
    <row r="1343" ht="12.95" customHeight="1" x14ac:dyDescent="0.25"/>
    <row r="1344" ht="12.95" customHeight="1" x14ac:dyDescent="0.25"/>
    <row r="1345" ht="12.95" customHeight="1" x14ac:dyDescent="0.25"/>
    <row r="1346" ht="12.95" customHeight="1" x14ac:dyDescent="0.25"/>
    <row r="1347" ht="12.95" customHeight="1" x14ac:dyDescent="0.25"/>
    <row r="1348" ht="12.95" customHeight="1" x14ac:dyDescent="0.25"/>
    <row r="1349" ht="12.95" customHeight="1" x14ac:dyDescent="0.25"/>
    <row r="1350" ht="12.95" customHeight="1" x14ac:dyDescent="0.25"/>
    <row r="1351" ht="12.95" customHeight="1" x14ac:dyDescent="0.25"/>
    <row r="1352" ht="12.95" customHeight="1" x14ac:dyDescent="0.25"/>
    <row r="1353" ht="12.95" customHeight="1" x14ac:dyDescent="0.25"/>
    <row r="1354" ht="12.95" customHeight="1" x14ac:dyDescent="0.25"/>
    <row r="1355" ht="12.95" customHeight="1" x14ac:dyDescent="0.25"/>
    <row r="1356" ht="12.95" customHeight="1" x14ac:dyDescent="0.25"/>
    <row r="1357" ht="12.95" customHeight="1" x14ac:dyDescent="0.25"/>
    <row r="1358" ht="12.95" customHeight="1" x14ac:dyDescent="0.25"/>
    <row r="1359" ht="12.95" customHeight="1" x14ac:dyDescent="0.25"/>
    <row r="1360" ht="12.95" customHeight="1" x14ac:dyDescent="0.25"/>
    <row r="1361" ht="12.95" customHeight="1" x14ac:dyDescent="0.25"/>
    <row r="1362" ht="12.95" customHeight="1" x14ac:dyDescent="0.25"/>
    <row r="1363" ht="12.95" customHeight="1" x14ac:dyDescent="0.25"/>
    <row r="1364" ht="12.95" customHeight="1" x14ac:dyDescent="0.25"/>
    <row r="1365" ht="12.95" customHeight="1" x14ac:dyDescent="0.25"/>
    <row r="1366" ht="12.95" customHeight="1" x14ac:dyDescent="0.25"/>
    <row r="1367" ht="12.95" customHeight="1" x14ac:dyDescent="0.25"/>
    <row r="1368" ht="12.95" customHeight="1" x14ac:dyDescent="0.25"/>
    <row r="1369" ht="12.95" customHeight="1" x14ac:dyDescent="0.25"/>
    <row r="1370" ht="12.95" customHeight="1" x14ac:dyDescent="0.25"/>
    <row r="1371" ht="12.95" customHeight="1" x14ac:dyDescent="0.25"/>
    <row r="1372" ht="12.95" customHeight="1" x14ac:dyDescent="0.25"/>
    <row r="1373" ht="12.95" customHeight="1" x14ac:dyDescent="0.25"/>
    <row r="1374" ht="12.95" customHeight="1" x14ac:dyDescent="0.25"/>
    <row r="1375" ht="12.95" customHeight="1" x14ac:dyDescent="0.25"/>
    <row r="1376" ht="12.95" customHeight="1" x14ac:dyDescent="0.25"/>
    <row r="1377" ht="12.95" customHeight="1" x14ac:dyDescent="0.25"/>
    <row r="1378" ht="12.95" customHeight="1" x14ac:dyDescent="0.25"/>
    <row r="1379" ht="12.95" customHeight="1" x14ac:dyDescent="0.25"/>
    <row r="1380" ht="12.95" customHeight="1" x14ac:dyDescent="0.25"/>
    <row r="1381" ht="12.95" customHeight="1" x14ac:dyDescent="0.25"/>
    <row r="1382" ht="12.95" customHeight="1" x14ac:dyDescent="0.25"/>
    <row r="1383" ht="12.95" customHeight="1" x14ac:dyDescent="0.25"/>
    <row r="1384" ht="12.95" customHeight="1" x14ac:dyDescent="0.25"/>
    <row r="1385" ht="12.95" customHeight="1" x14ac:dyDescent="0.25"/>
    <row r="1386" ht="12.95" customHeight="1" x14ac:dyDescent="0.25"/>
    <row r="1387" ht="12.95" customHeight="1" x14ac:dyDescent="0.25"/>
    <row r="1388" ht="12.95" customHeight="1" x14ac:dyDescent="0.25"/>
    <row r="1389" ht="12.95" customHeight="1" x14ac:dyDescent="0.25"/>
    <row r="1390" ht="12.95" customHeight="1" x14ac:dyDescent="0.25"/>
    <row r="1391" ht="12.95" customHeight="1" x14ac:dyDescent="0.25"/>
    <row r="1392" ht="12.95" customHeight="1" x14ac:dyDescent="0.25"/>
    <row r="1393" ht="12.95" customHeight="1" x14ac:dyDescent="0.25"/>
    <row r="1394" ht="12.95" customHeight="1" x14ac:dyDescent="0.25"/>
    <row r="1395" ht="12.95" customHeight="1" x14ac:dyDescent="0.25"/>
    <row r="1396" ht="12.95" customHeight="1" x14ac:dyDescent="0.25"/>
    <row r="1397" ht="12.95" customHeight="1" x14ac:dyDescent="0.25"/>
    <row r="1398" ht="12.95" customHeight="1" x14ac:dyDescent="0.25"/>
    <row r="1399" ht="12.95" customHeight="1" x14ac:dyDescent="0.25"/>
    <row r="1400" ht="12.95" customHeight="1" x14ac:dyDescent="0.25"/>
    <row r="1401" ht="12.95" customHeight="1" x14ac:dyDescent="0.25"/>
    <row r="1402" ht="12.95" customHeight="1" x14ac:dyDescent="0.25"/>
    <row r="1403" ht="12.95" customHeight="1" x14ac:dyDescent="0.25"/>
    <row r="1404" ht="12.95" customHeight="1" x14ac:dyDescent="0.25"/>
    <row r="1405" ht="12.95" customHeight="1" x14ac:dyDescent="0.25"/>
    <row r="1406" ht="12.95" customHeight="1" x14ac:dyDescent="0.25"/>
    <row r="1407" ht="12.95" customHeight="1" x14ac:dyDescent="0.25"/>
    <row r="1408" ht="12.95" customHeight="1" x14ac:dyDescent="0.25"/>
    <row r="1409" ht="12.95" customHeight="1" x14ac:dyDescent="0.25"/>
    <row r="1410" ht="12.95" customHeight="1" x14ac:dyDescent="0.25"/>
    <row r="1411" ht="12.95" customHeight="1" x14ac:dyDescent="0.25"/>
    <row r="1412" ht="12.95" customHeight="1" x14ac:dyDescent="0.25"/>
    <row r="1413" ht="12.95" customHeight="1" x14ac:dyDescent="0.25"/>
    <row r="1414" ht="12.95" customHeight="1" x14ac:dyDescent="0.25"/>
    <row r="1415" ht="12.95" customHeight="1" x14ac:dyDescent="0.25"/>
    <row r="1416" ht="12.95" customHeight="1" x14ac:dyDescent="0.25"/>
    <row r="1417" ht="12.95" customHeight="1" x14ac:dyDescent="0.25"/>
    <row r="1418" ht="12.95" customHeight="1" x14ac:dyDescent="0.25"/>
    <row r="1419" ht="12.95" customHeight="1" x14ac:dyDescent="0.25"/>
    <row r="1420" ht="12.95" customHeight="1" x14ac:dyDescent="0.25"/>
    <row r="1421" ht="12.95" customHeight="1" x14ac:dyDescent="0.25"/>
    <row r="1422" ht="12.95" customHeight="1" x14ac:dyDescent="0.25"/>
    <row r="1423" ht="12.95" customHeight="1" x14ac:dyDescent="0.25"/>
    <row r="1424" ht="12.95" customHeight="1" x14ac:dyDescent="0.25"/>
    <row r="1425" ht="12.95" customHeight="1" x14ac:dyDescent="0.25"/>
    <row r="1426" ht="12.95" customHeight="1" x14ac:dyDescent="0.25"/>
    <row r="1427" ht="12.95" customHeight="1" x14ac:dyDescent="0.25"/>
    <row r="1428" ht="12.95" customHeight="1" x14ac:dyDescent="0.25"/>
    <row r="1429" ht="12.95" customHeight="1" x14ac:dyDescent="0.25"/>
    <row r="1430" ht="12.95" customHeight="1" x14ac:dyDescent="0.25"/>
    <row r="1431" ht="12.95" customHeight="1" x14ac:dyDescent="0.25"/>
    <row r="1432" ht="12.95" customHeight="1" x14ac:dyDescent="0.25"/>
    <row r="1433" ht="12.95" customHeight="1" x14ac:dyDescent="0.25"/>
    <row r="1434" ht="12.95" customHeight="1" x14ac:dyDescent="0.25"/>
    <row r="1435" ht="12.95" customHeight="1" x14ac:dyDescent="0.25"/>
    <row r="1436" ht="12.95" customHeight="1" x14ac:dyDescent="0.25"/>
    <row r="1437" ht="12.95" customHeight="1" x14ac:dyDescent="0.25"/>
    <row r="1438" ht="12.95" customHeight="1" x14ac:dyDescent="0.25"/>
    <row r="1439" ht="12.95" customHeight="1" x14ac:dyDescent="0.25"/>
    <row r="1440" ht="12.95" customHeight="1" x14ac:dyDescent="0.25"/>
    <row r="1441" ht="12.95" customHeight="1" x14ac:dyDescent="0.25"/>
    <row r="1442" ht="12.95" customHeight="1" x14ac:dyDescent="0.25"/>
    <row r="1443" ht="12.95" customHeight="1" x14ac:dyDescent="0.25"/>
    <row r="1444" ht="12.95" customHeight="1" x14ac:dyDescent="0.25"/>
    <row r="1445" ht="12.95" customHeight="1" x14ac:dyDescent="0.25"/>
    <row r="1446" ht="12.95" customHeight="1" x14ac:dyDescent="0.25"/>
    <row r="1447" ht="12.95" customHeight="1" x14ac:dyDescent="0.25"/>
    <row r="1448" ht="12.95" customHeight="1" x14ac:dyDescent="0.25"/>
    <row r="1449" ht="12.95" customHeight="1" x14ac:dyDescent="0.25"/>
    <row r="1450" ht="12.95" customHeight="1" x14ac:dyDescent="0.25"/>
    <row r="1451" ht="12.95" customHeight="1" x14ac:dyDescent="0.25"/>
    <row r="1452" ht="12.95" customHeight="1" x14ac:dyDescent="0.25"/>
    <row r="1453" ht="12.95" customHeight="1" x14ac:dyDescent="0.25"/>
    <row r="1454" ht="12.95" customHeight="1" x14ac:dyDescent="0.25"/>
    <row r="1455" ht="12.95" customHeight="1" x14ac:dyDescent="0.25"/>
    <row r="1456" ht="12.95" customHeight="1" x14ac:dyDescent="0.25"/>
    <row r="1457" ht="12.95" customHeight="1" x14ac:dyDescent="0.25"/>
    <row r="1458" ht="12.95" customHeight="1" x14ac:dyDescent="0.25"/>
    <row r="1459" ht="12.95" customHeight="1" x14ac:dyDescent="0.25"/>
    <row r="1460" ht="12.95" customHeight="1" x14ac:dyDescent="0.25"/>
    <row r="1461" ht="12.95" customHeight="1" x14ac:dyDescent="0.25"/>
    <row r="1462" ht="12.95" customHeight="1" x14ac:dyDescent="0.25"/>
    <row r="1463" ht="12.95" customHeight="1" x14ac:dyDescent="0.25"/>
    <row r="1464" ht="12.95" customHeight="1" x14ac:dyDescent="0.25"/>
    <row r="1465" ht="12.95" customHeight="1" x14ac:dyDescent="0.25"/>
    <row r="1466" ht="12.95" customHeight="1" x14ac:dyDescent="0.25"/>
    <row r="1467" ht="12.95" customHeight="1" x14ac:dyDescent="0.25"/>
    <row r="1468" ht="12.95" customHeight="1" x14ac:dyDescent="0.25"/>
    <row r="1469" ht="12.95" customHeight="1" x14ac:dyDescent="0.25"/>
    <row r="1470" ht="12.95" customHeight="1" x14ac:dyDescent="0.25"/>
    <row r="1471" ht="12.95" customHeight="1" x14ac:dyDescent="0.25"/>
    <row r="1472" ht="12.95" customHeight="1" x14ac:dyDescent="0.25"/>
    <row r="1473" ht="12.95" customHeight="1" x14ac:dyDescent="0.25"/>
    <row r="1474" ht="12.95" customHeight="1" x14ac:dyDescent="0.25"/>
    <row r="1475" ht="12.95" customHeight="1" x14ac:dyDescent="0.25"/>
    <row r="1476" ht="12.95" customHeight="1" x14ac:dyDescent="0.25"/>
    <row r="1477" ht="12.95" customHeight="1" x14ac:dyDescent="0.25"/>
    <row r="1478" ht="12.95" customHeight="1" x14ac:dyDescent="0.25"/>
    <row r="1479" ht="12.95" customHeight="1" x14ac:dyDescent="0.25"/>
    <row r="1480" ht="12.95" customHeight="1" x14ac:dyDescent="0.25"/>
    <row r="1481" ht="12.95" customHeight="1" x14ac:dyDescent="0.25"/>
    <row r="1482" ht="12.95" customHeight="1" x14ac:dyDescent="0.25"/>
    <row r="1483" ht="12.95" customHeight="1" x14ac:dyDescent="0.25"/>
    <row r="1484" ht="12.95" customHeight="1" x14ac:dyDescent="0.25"/>
    <row r="1485" ht="12.95" customHeight="1" x14ac:dyDescent="0.25"/>
    <row r="1486" ht="12.95" customHeight="1" x14ac:dyDescent="0.25"/>
    <row r="1487" ht="12.95" customHeight="1" x14ac:dyDescent="0.25"/>
    <row r="1488" ht="12.95" customHeight="1" x14ac:dyDescent="0.25"/>
    <row r="1489" ht="12.95" customHeight="1" x14ac:dyDescent="0.25"/>
    <row r="1490" ht="12.95" customHeight="1" x14ac:dyDescent="0.25"/>
    <row r="1491" ht="12.95" customHeight="1" x14ac:dyDescent="0.25"/>
    <row r="1492" ht="12.95" customHeight="1" x14ac:dyDescent="0.25"/>
    <row r="1493" ht="12.95" customHeight="1" x14ac:dyDescent="0.25"/>
    <row r="1494" ht="12.95" customHeight="1" x14ac:dyDescent="0.25"/>
    <row r="1495" ht="12.95" customHeight="1" x14ac:dyDescent="0.25"/>
  </sheetData>
  <mergeCells count="14">
    <mergeCell ref="I65:J65"/>
    <mergeCell ref="K65:L65"/>
    <mergeCell ref="M65:N65"/>
    <mergeCell ref="B4:N4"/>
    <mergeCell ref="B2:N2"/>
    <mergeCell ref="I35:J35"/>
    <mergeCell ref="K35:L35"/>
    <mergeCell ref="M35:N35"/>
    <mergeCell ref="I50:J50"/>
    <mergeCell ref="K50:L50"/>
    <mergeCell ref="M50:N50"/>
    <mergeCell ref="I20:J20"/>
    <mergeCell ref="K20:L20"/>
    <mergeCell ref="M20:N20"/>
  </mergeCells>
  <hyperlinks>
    <hyperlink ref="P2" location="INDICE!A1" display="VOLVER INDICE" xr:uid="{A6DC6DF4-A07D-4EAF-A9CE-06743935F552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49BF0-3687-44E1-8A21-CEA47A2FAFBC}">
  <dimension ref="B1:P165"/>
  <sheetViews>
    <sheetView topLeftCell="A124" workbookViewId="0">
      <selection activeCell="P67" sqref="P67"/>
    </sheetView>
  </sheetViews>
  <sheetFormatPr baseColWidth="10" defaultRowHeight="15" x14ac:dyDescent="0.25"/>
  <cols>
    <col min="1" max="1" width="1.7109375" style="5" customWidth="1"/>
    <col min="2" max="14" width="10.7109375" style="5" customWidth="1"/>
    <col min="15" max="15" width="11.42578125" style="5"/>
    <col min="16" max="16" width="14.42578125" style="5" bestFit="1" customWidth="1"/>
    <col min="17" max="16384" width="11.42578125" style="5"/>
  </cols>
  <sheetData>
    <row r="1" spans="2:16" ht="6" customHeight="1" x14ac:dyDescent="0.25"/>
    <row r="2" spans="2:16" ht="18.75" x14ac:dyDescent="0.25">
      <c r="B2" s="260" t="s">
        <v>166</v>
      </c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P2" s="247" t="s">
        <v>218</v>
      </c>
    </row>
    <row r="3" spans="2:16" ht="6" customHeight="1" x14ac:dyDescent="0.25"/>
    <row r="4" spans="2:16" ht="18.75" customHeight="1" x14ac:dyDescent="0.25">
      <c r="B4" s="259" t="s">
        <v>180</v>
      </c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</row>
    <row r="5" spans="2:16" ht="6" customHeight="1" thickBot="1" x14ac:dyDescent="0.3"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</row>
    <row r="6" spans="2:16" ht="25.5" x14ac:dyDescent="0.25">
      <c r="L6" s="17"/>
      <c r="M6" s="18" t="s">
        <v>179</v>
      </c>
      <c r="N6" s="19" t="s">
        <v>16</v>
      </c>
    </row>
    <row r="7" spans="2:16" ht="12.95" customHeight="1" x14ac:dyDescent="0.25">
      <c r="L7" s="38" t="str">
        <f>+'Exportación por tipo'!A61</f>
        <v>Ene</v>
      </c>
      <c r="M7" s="24">
        <f>+IF('Exportación por tipo'!G61="","",'Exportación por tipo'!G61)</f>
        <v>23.5381</v>
      </c>
      <c r="N7" s="27">
        <f>+IF('Exportación por tipo'!H61="","",'Exportación por tipo'!H61)</f>
        <v>-0.45700187319485841</v>
      </c>
    </row>
    <row r="8" spans="2:16" ht="12.95" customHeight="1" x14ac:dyDescent="0.25">
      <c r="L8" s="38" t="str">
        <f>+'Exportación por tipo'!A62</f>
        <v>Feb</v>
      </c>
      <c r="M8" s="24">
        <f>+IF('Exportación por tipo'!G62="","",'Exportación por tipo'!G62)</f>
        <v>25.596800000000002</v>
      </c>
      <c r="N8" s="27">
        <f>+IF('Exportación por tipo'!H62="","",'Exportación por tipo'!H62)</f>
        <v>-0.38578048025493283</v>
      </c>
    </row>
    <row r="9" spans="2:16" ht="12.95" customHeight="1" x14ac:dyDescent="0.25">
      <c r="L9" s="38" t="str">
        <f>+'Exportación por tipo'!A63</f>
        <v>Mar</v>
      </c>
      <c r="M9" s="24">
        <f>+IF('Exportación por tipo'!G63="","",'Exportación por tipo'!G63)</f>
        <v>31.1082</v>
      </c>
      <c r="N9" s="27">
        <f>+IF('Exportación por tipo'!H63="","",'Exportación por tipo'!H63)</f>
        <v>4.5513208308126663E-2</v>
      </c>
    </row>
    <row r="10" spans="2:16" ht="12.95" customHeight="1" x14ac:dyDescent="0.25">
      <c r="L10" s="38" t="str">
        <f>+'Exportación por tipo'!A64</f>
        <v>Abr</v>
      </c>
      <c r="M10" s="24">
        <f>+IF('Exportación por tipo'!G64="","",'Exportación por tipo'!G64)</f>
        <v>31.6172</v>
      </c>
      <c r="N10" s="27">
        <f>+IF('Exportación por tipo'!H64="","",'Exportación por tipo'!H64)</f>
        <v>4.5818999735379728E-2</v>
      </c>
    </row>
    <row r="11" spans="2:16" ht="12.95" customHeight="1" x14ac:dyDescent="0.25">
      <c r="L11" s="38" t="str">
        <f>+'Exportación por tipo'!A65</f>
        <v>May</v>
      </c>
      <c r="M11" s="24">
        <f>+IF('Exportación por tipo'!G65="","",'Exportación por tipo'!G65)</f>
        <v>31.496400000000001</v>
      </c>
      <c r="N11" s="27">
        <f>+IF('Exportación por tipo'!H65="","",'Exportación por tipo'!H65)</f>
        <v>-2.4205566071932028E-2</v>
      </c>
    </row>
    <row r="12" spans="2:16" ht="12.95" customHeight="1" x14ac:dyDescent="0.25">
      <c r="L12" s="38" t="str">
        <f>+'Exportación por tipo'!A66</f>
        <v>Jun</v>
      </c>
      <c r="M12" s="24">
        <f>+IF('Exportación por tipo'!G66="","",'Exportación por tipo'!G66)</f>
        <v>32.081600000000002</v>
      </c>
      <c r="N12" s="27">
        <f>+IF('Exportación por tipo'!H66="","",'Exportación por tipo'!H66)</f>
        <v>9.3326880936233758E-2</v>
      </c>
    </row>
    <row r="13" spans="2:16" ht="12.95" customHeight="1" x14ac:dyDescent="0.25">
      <c r="L13" s="38" t="str">
        <f>+'Exportación por tipo'!A67</f>
        <v>Jul</v>
      </c>
      <c r="M13" s="24">
        <f>+IF('Exportación por tipo'!G67="","",'Exportación por tipo'!G67)</f>
        <v>27.625599999999999</v>
      </c>
      <c r="N13" s="27">
        <f>+IF('Exportación por tipo'!H67="","",'Exportación por tipo'!H67)</f>
        <v>-0.18280269661857762</v>
      </c>
    </row>
    <row r="14" spans="2:16" ht="12.95" customHeight="1" x14ac:dyDescent="0.25">
      <c r="L14" s="38" t="str">
        <f>+'Exportación por tipo'!A68</f>
        <v>Ago</v>
      </c>
      <c r="M14" s="24">
        <f>+IF('Exportación por tipo'!G68="","",'Exportación por tipo'!G68)</f>
        <v>28.814399999999999</v>
      </c>
      <c r="N14" s="27">
        <f>+IF('Exportación por tipo'!H68="","",'Exportación por tipo'!H68)</f>
        <v>-0.12242722527121119</v>
      </c>
    </row>
    <row r="15" spans="2:16" ht="12.95" customHeight="1" x14ac:dyDescent="0.25">
      <c r="L15" s="38" t="str">
        <f>+'Exportación por tipo'!A69</f>
        <v>Sep</v>
      </c>
      <c r="M15" s="24" t="str">
        <f>+IF('Exportación por tipo'!G69="","",'Exportación por tipo'!G69)</f>
        <v/>
      </c>
      <c r="N15" s="27" t="str">
        <f>+IF('Exportación por tipo'!H69="","",'Exportación por tipo'!H69)</f>
        <v/>
      </c>
    </row>
    <row r="16" spans="2:16" ht="12.95" customHeight="1" x14ac:dyDescent="0.25">
      <c r="L16" s="38" t="str">
        <f>+'Exportación por tipo'!A70</f>
        <v>Oct</v>
      </c>
      <c r="M16" s="24" t="str">
        <f>+IF('Exportación por tipo'!G70="","",'Exportación por tipo'!G70)</f>
        <v/>
      </c>
      <c r="N16" s="27" t="str">
        <f>+IF('Exportación por tipo'!H70="","",'Exportación por tipo'!H70)</f>
        <v/>
      </c>
    </row>
    <row r="17" spans="12:14" ht="12.95" customHeight="1" x14ac:dyDescent="0.25">
      <c r="L17" s="38" t="str">
        <f>+'Exportación por tipo'!A71</f>
        <v>Nov</v>
      </c>
      <c r="M17" s="24" t="str">
        <f>+IF('Exportación por tipo'!G71="","",'Exportación por tipo'!G71)</f>
        <v/>
      </c>
      <c r="N17" s="27" t="str">
        <f>+IF('Exportación por tipo'!H71="","",'Exportación por tipo'!H71)</f>
        <v/>
      </c>
    </row>
    <row r="18" spans="12:14" ht="12.95" customHeight="1" thickBot="1" x14ac:dyDescent="0.3">
      <c r="L18" s="39" t="str">
        <f>+'Exportación por tipo'!A72</f>
        <v>Dic</v>
      </c>
      <c r="M18" s="31" t="str">
        <f>+IF('Exportación por tipo'!G72="","",'Exportación por tipo'!G72)</f>
        <v/>
      </c>
      <c r="N18" s="40" t="str">
        <f>+IF('Exportación por tipo'!H72="","",'Exportación por tipo'!H72)</f>
        <v/>
      </c>
    </row>
    <row r="19" spans="12:14" ht="6" customHeight="1" thickBot="1" x14ac:dyDescent="0.3"/>
    <row r="20" spans="12:14" ht="25.5" x14ac:dyDescent="0.25">
      <c r="L20" s="17"/>
      <c r="M20" s="18" t="s">
        <v>181</v>
      </c>
      <c r="N20" s="19" t="s">
        <v>16</v>
      </c>
    </row>
    <row r="21" spans="12:14" ht="12.95" customHeight="1" x14ac:dyDescent="0.25">
      <c r="L21" s="38" t="str">
        <f>+L7</f>
        <v>Ene</v>
      </c>
      <c r="M21" s="24">
        <f>+IF('Exportación por envase'!G96="","",'Exportación por envase'!G96)</f>
        <v>58.908999999999999</v>
      </c>
      <c r="N21" s="27">
        <f>+IF('Exportación por envase'!H96="","",'Exportación por envase'!H96)</f>
        <v>-6.5959504669489077E-2</v>
      </c>
    </row>
    <row r="22" spans="12:14" ht="12.95" customHeight="1" x14ac:dyDescent="0.25">
      <c r="L22" s="38" t="str">
        <f t="shared" ref="L22:L32" si="0">+L8</f>
        <v>Feb</v>
      </c>
      <c r="M22" s="24">
        <f>+IF('Exportación por envase'!G97="","",'Exportación por envase'!G97)</f>
        <v>63.125</v>
      </c>
      <c r="N22" s="27">
        <f>+IF('Exportación por envase'!H97="","",'Exportación por envase'!H97)</f>
        <v>9.3660666331710551E-2</v>
      </c>
    </row>
    <row r="23" spans="12:14" ht="12.95" customHeight="1" x14ac:dyDescent="0.25">
      <c r="L23" s="38" t="str">
        <f t="shared" si="0"/>
        <v>Mar</v>
      </c>
      <c r="M23" s="24">
        <f>+IF('Exportación por envase'!G98="","",'Exportación por envase'!G98)</f>
        <v>74.588999999999999</v>
      </c>
      <c r="N23" s="27">
        <f>+IF('Exportación por envase'!H98="","",'Exportación por envase'!H98)</f>
        <v>0.27044335814412968</v>
      </c>
    </row>
    <row r="24" spans="12:14" ht="12.95" customHeight="1" x14ac:dyDescent="0.25">
      <c r="L24" s="38" t="str">
        <f t="shared" si="0"/>
        <v>Abr</v>
      </c>
      <c r="M24" s="24">
        <f>+IF('Exportación por envase'!G99="","",'Exportación por envase'!G99)</f>
        <v>72.554000000000002</v>
      </c>
      <c r="N24" s="27">
        <f>+IF('Exportación por envase'!H99="","",'Exportación por envase'!H99)</f>
        <v>9.2351701294790756E-2</v>
      </c>
    </row>
    <row r="25" spans="12:14" ht="12.95" customHeight="1" x14ac:dyDescent="0.25">
      <c r="L25" s="38" t="str">
        <f t="shared" si="0"/>
        <v>May</v>
      </c>
      <c r="M25" s="24">
        <f>+IF('Exportación por envase'!G100="","",'Exportación por envase'!G100)</f>
        <v>75.137</v>
      </c>
      <c r="N25" s="27">
        <f>+IF('Exportación por envase'!H100="","",'Exportación por envase'!H100)</f>
        <v>0.21708917145865403</v>
      </c>
    </row>
    <row r="26" spans="12:14" ht="12.95" customHeight="1" x14ac:dyDescent="0.25">
      <c r="L26" s="38" t="str">
        <f t="shared" si="0"/>
        <v>Jun</v>
      </c>
      <c r="M26" s="24">
        <f>+IF('Exportación por envase'!G101="","",'Exportación por envase'!G101)</f>
        <v>84.757000000000005</v>
      </c>
      <c r="N26" s="27">
        <f>+IF('Exportación por envase'!H101="","",'Exportación por envase'!H101)</f>
        <v>0.43255302966280751</v>
      </c>
    </row>
    <row r="27" spans="12:14" ht="12.95" customHeight="1" x14ac:dyDescent="0.25">
      <c r="L27" s="38" t="str">
        <f t="shared" si="0"/>
        <v>Jul</v>
      </c>
      <c r="M27" s="24">
        <f>+IF('Exportación por envase'!G102="","",'Exportación por envase'!G102)</f>
        <v>82.230999999999995</v>
      </c>
      <c r="N27" s="27">
        <f>+IF('Exportación por envase'!H102="","",'Exportación por envase'!H102)</f>
        <v>6.293787647682314E-2</v>
      </c>
    </row>
    <row r="28" spans="12:14" ht="12.95" customHeight="1" x14ac:dyDescent="0.25">
      <c r="L28" s="38" t="str">
        <f t="shared" si="0"/>
        <v>Ago</v>
      </c>
      <c r="M28" s="24">
        <f>+IF('Exportación por envase'!G103="","",'Exportación por envase'!G103)</f>
        <v>80.509</v>
      </c>
      <c r="N28" s="27">
        <f>+IF('Exportación por envase'!H103="","",'Exportación por envase'!H103)</f>
        <v>0.12911097709773789</v>
      </c>
    </row>
    <row r="29" spans="12:14" ht="12.95" customHeight="1" x14ac:dyDescent="0.25">
      <c r="L29" s="38" t="str">
        <f t="shared" si="0"/>
        <v>Sep</v>
      </c>
      <c r="M29" s="24" t="str">
        <f>+IF('Exportación por envase'!G104="","",'Exportación por envase'!G104)</f>
        <v/>
      </c>
      <c r="N29" s="27" t="str">
        <f>+IF('Exportación por envase'!H104="","",'Exportación por envase'!H104)</f>
        <v/>
      </c>
    </row>
    <row r="30" spans="12:14" ht="12.95" customHeight="1" x14ac:dyDescent="0.25">
      <c r="L30" s="38" t="str">
        <f t="shared" si="0"/>
        <v>Oct</v>
      </c>
      <c r="M30" s="24" t="str">
        <f>+IF('Exportación por envase'!G105="","",'Exportación por envase'!G105)</f>
        <v/>
      </c>
      <c r="N30" s="27" t="str">
        <f>+IF('Exportación por envase'!H105="","",'Exportación por envase'!H105)</f>
        <v/>
      </c>
    </row>
    <row r="31" spans="12:14" ht="12.95" customHeight="1" x14ac:dyDescent="0.25">
      <c r="L31" s="38" t="str">
        <f t="shared" si="0"/>
        <v>Nov</v>
      </c>
      <c r="M31" s="24" t="str">
        <f>+IF('Exportación por envase'!G106="","",'Exportación por envase'!G106)</f>
        <v/>
      </c>
      <c r="N31" s="27" t="str">
        <f>+IF('Exportación por envase'!H106="","",'Exportación por envase'!H106)</f>
        <v/>
      </c>
    </row>
    <row r="32" spans="12:14" ht="12.95" customHeight="1" thickBot="1" x14ac:dyDescent="0.3">
      <c r="L32" s="39" t="str">
        <f t="shared" si="0"/>
        <v>Dic</v>
      </c>
      <c r="M32" s="31" t="str">
        <f>+IF('Exportación por envase'!G107="","",'Exportación por envase'!G107)</f>
        <v/>
      </c>
      <c r="N32" s="40" t="str">
        <f>+IF('Exportación por envase'!H107="","",'Exportación por envase'!H107)</f>
        <v/>
      </c>
    </row>
    <row r="33" spans="10:14" ht="6" customHeight="1" thickBot="1" x14ac:dyDescent="0.3"/>
    <row r="34" spans="10:14" x14ac:dyDescent="0.25">
      <c r="J34" s="14"/>
      <c r="K34" s="255" t="s">
        <v>182</v>
      </c>
      <c r="L34" s="264"/>
      <c r="M34" s="263" t="s">
        <v>183</v>
      </c>
      <c r="N34" s="258"/>
    </row>
    <row r="35" spans="10:14" ht="25.5" x14ac:dyDescent="0.25">
      <c r="J35" s="15"/>
      <c r="K35" s="21" t="s">
        <v>179</v>
      </c>
      <c r="L35" s="12" t="s">
        <v>16</v>
      </c>
      <c r="M35" s="22" t="s">
        <v>179</v>
      </c>
      <c r="N35" s="13" t="s">
        <v>16</v>
      </c>
    </row>
    <row r="36" spans="10:14" ht="12.95" customHeight="1" x14ac:dyDescent="0.25">
      <c r="J36" s="23" t="str">
        <f t="shared" ref="J36:J47" si="1">+L21</f>
        <v>Ene</v>
      </c>
      <c r="K36" s="24">
        <f>+IF('Exportación por envase'!G7="","",'Exportación por envase'!G7)</f>
        <v>14.467599999999999</v>
      </c>
      <c r="L36" s="25">
        <f>+IF('Exportación por envase'!H7="","",'Exportación por envase'!H7)</f>
        <v>2.1535593746910831E-2</v>
      </c>
      <c r="M36" s="26">
        <f>+IF('Exportación por envase'!G25="","",'Exportación por envase'!G25)</f>
        <v>8.7712000000000003</v>
      </c>
      <c r="N36" s="27">
        <f>+IF('Exportación por envase'!H25="","",'Exportación por envase'!H25)</f>
        <v>-0.69947132005523216</v>
      </c>
    </row>
    <row r="37" spans="10:14" ht="12.95" customHeight="1" x14ac:dyDescent="0.25">
      <c r="J37" s="23" t="str">
        <f t="shared" si="1"/>
        <v>Feb</v>
      </c>
      <c r="K37" s="24">
        <f>+IF('Exportación por envase'!G8="","",'Exportación por envase'!G8)</f>
        <v>15.652200000000001</v>
      </c>
      <c r="L37" s="25">
        <f>+IF('Exportación por envase'!H8="","",'Exportación por envase'!H8)</f>
        <v>0.20006440334897424</v>
      </c>
      <c r="M37" s="26">
        <f>+IF('Exportación por envase'!G26="","",'Exportación por envase'!G26)</f>
        <v>9.8102</v>
      </c>
      <c r="N37" s="27">
        <f>+IF('Exportación por envase'!H26="","",'Exportación por envase'!H26)</f>
        <v>-0.65735501627617809</v>
      </c>
    </row>
    <row r="38" spans="10:14" ht="12.95" customHeight="1" x14ac:dyDescent="0.25">
      <c r="J38" s="23" t="str">
        <f t="shared" si="1"/>
        <v>Mar</v>
      </c>
      <c r="K38" s="24">
        <f>+IF('Exportación por envase'!G9="","",'Exportación por envase'!G9)</f>
        <v>19.030799999999999</v>
      </c>
      <c r="L38" s="25">
        <f>+IF('Exportación por envase'!H9="","",'Exportación por envase'!H9)</f>
        <v>0.33675175252518152</v>
      </c>
      <c r="M38" s="26">
        <f>+IF('Exportación por envase'!G27="","",'Exportación por envase'!G27)</f>
        <v>11.505100000000001</v>
      </c>
      <c r="N38" s="27">
        <f>+IF('Exportación por envase'!H27="","",'Exportación por envase'!H27)</f>
        <v>-0.25856780130691992</v>
      </c>
    </row>
    <row r="39" spans="10:14" ht="12.95" customHeight="1" x14ac:dyDescent="0.25">
      <c r="J39" s="23" t="str">
        <f t="shared" si="1"/>
        <v>Abr</v>
      </c>
      <c r="K39" s="24">
        <f>+IF('Exportación por envase'!G10="","",'Exportación por envase'!G10)</f>
        <v>17.587499999999999</v>
      </c>
      <c r="L39" s="25">
        <f>+IF('Exportación por envase'!H10="","",'Exportación por envase'!H10)</f>
        <v>-8.0540092384224771E-3</v>
      </c>
      <c r="M39" s="26">
        <f>+IF('Exportación por envase'!G28="","",'Exportación por envase'!G28)</f>
        <v>13.821</v>
      </c>
      <c r="N39" s="27">
        <f>+IF('Exportación por envase'!H28="","",'Exportación por envase'!H28)</f>
        <v>0.10552964796787645</v>
      </c>
    </row>
    <row r="40" spans="10:14" ht="12.95" customHeight="1" x14ac:dyDescent="0.25">
      <c r="J40" s="23" t="str">
        <f t="shared" si="1"/>
        <v>May</v>
      </c>
      <c r="K40" s="24">
        <f>+IF('Exportación por envase'!G11="","",'Exportación por envase'!G11)</f>
        <v>18.7332</v>
      </c>
      <c r="L40" s="25">
        <f>+IF('Exportación por envase'!H11="","",'Exportación por envase'!H11)</f>
        <v>4.7893941936566709E-2</v>
      </c>
      <c r="M40" s="26">
        <f>+IF('Exportación por envase'!G29="","",'Exportación por envase'!G29)</f>
        <v>12.145300000000001</v>
      </c>
      <c r="N40" s="27">
        <f>+IF('Exportación por envase'!H29="","",'Exportación por envase'!H29)</f>
        <v>-0.15661738665481539</v>
      </c>
    </row>
    <row r="41" spans="10:14" ht="12.95" customHeight="1" x14ac:dyDescent="0.25">
      <c r="J41" s="23" t="str">
        <f t="shared" si="1"/>
        <v>Jun</v>
      </c>
      <c r="K41" s="24">
        <f>+IF('Exportación por envase'!G12="","",'Exportación por envase'!G12)</f>
        <v>20.895499999999998</v>
      </c>
      <c r="L41" s="25">
        <f>+IF('Exportación por envase'!H12="","",'Exportación por envase'!H12)</f>
        <v>0.20444877396446959</v>
      </c>
      <c r="M41" s="26">
        <f>+IF('Exportación por envase'!G30="","",'Exportación por envase'!G30)</f>
        <v>10.536799999999999</v>
      </c>
      <c r="N41" s="27">
        <f>+IF('Exportación por envase'!H30="","",'Exportación por envase'!H30)</f>
        <v>-0.12153070157155366</v>
      </c>
    </row>
    <row r="42" spans="10:14" ht="12.95" customHeight="1" x14ac:dyDescent="0.25">
      <c r="J42" s="23" t="str">
        <f t="shared" si="1"/>
        <v>Jul</v>
      </c>
      <c r="K42" s="24">
        <f>+IF('Exportación por envase'!G13="","",'Exportación por envase'!G13)</f>
        <v>19.3523</v>
      </c>
      <c r="L42" s="25">
        <f>+IF('Exportación por envase'!H13="","",'Exportación por envase'!H13)</f>
        <v>-4.2757030984699185E-3</v>
      </c>
      <c r="M42" s="26">
        <f>+IF('Exportación por envase'!G31="","",'Exportación por envase'!G31)</f>
        <v>8.2733000000000008</v>
      </c>
      <c r="N42" s="27">
        <f>+IF('Exportación por envase'!H31="","",'Exportación por envase'!H31)</f>
        <v>-0.42426182506489252</v>
      </c>
    </row>
    <row r="43" spans="10:14" ht="12.95" customHeight="1" x14ac:dyDescent="0.25">
      <c r="J43" s="23" t="str">
        <f t="shared" si="1"/>
        <v>Ago</v>
      </c>
      <c r="K43" s="24">
        <f>+IF('Exportación por envase'!G14="","",'Exportación por envase'!G14)</f>
        <v>20.999500000000001</v>
      </c>
      <c r="L43" s="25">
        <f>+IF('Exportación por envase'!H14="","",'Exportación por envase'!H14)</f>
        <v>0.13389453449821276</v>
      </c>
      <c r="M43" s="26">
        <f>+IF('Exportación por envase'!G32="","",'Exportación por envase'!G32)</f>
        <v>7.8148999999999997</v>
      </c>
      <c r="N43" s="27">
        <f>+IF('Exportación por envase'!H32="","",'Exportación por envase'!H32)</f>
        <v>-0.45405326105180799</v>
      </c>
    </row>
    <row r="44" spans="10:14" ht="12.95" customHeight="1" x14ac:dyDescent="0.25">
      <c r="J44" s="23" t="str">
        <f t="shared" si="1"/>
        <v>Sep</v>
      </c>
      <c r="K44" s="24" t="str">
        <f>+IF('Exportación por envase'!G15="","",'Exportación por envase'!G15)</f>
        <v/>
      </c>
      <c r="L44" s="25" t="str">
        <f>+IF('Exportación por envase'!H15="","",'Exportación por envase'!H15)</f>
        <v/>
      </c>
      <c r="M44" s="28" t="str">
        <f>+IF('Exportación por envase'!G33="","",'Exportación por envase'!G33)</f>
        <v/>
      </c>
      <c r="N44" s="29" t="str">
        <f>+IF('Exportación por envase'!H33="","",'Exportación por envase'!H33)</f>
        <v/>
      </c>
    </row>
    <row r="45" spans="10:14" ht="12.95" customHeight="1" x14ac:dyDescent="0.25">
      <c r="J45" s="23" t="str">
        <f t="shared" si="1"/>
        <v>Oct</v>
      </c>
      <c r="K45" s="24" t="str">
        <f>+IF('Exportación por envase'!G16="","",'Exportación por envase'!G16)</f>
        <v/>
      </c>
      <c r="L45" s="25" t="str">
        <f>+IF('Exportación por envase'!H16="","",'Exportación por envase'!H16)</f>
        <v/>
      </c>
      <c r="M45" s="28" t="str">
        <f>+IF('Exportación por envase'!G34="","",'Exportación por envase'!G34)</f>
        <v/>
      </c>
      <c r="N45" s="29" t="str">
        <f>+IF('Exportación por envase'!H34="","",'Exportación por envase'!H34)</f>
        <v/>
      </c>
    </row>
    <row r="46" spans="10:14" ht="12.95" customHeight="1" x14ac:dyDescent="0.25">
      <c r="J46" s="23" t="str">
        <f t="shared" si="1"/>
        <v>Nov</v>
      </c>
      <c r="K46" s="24" t="str">
        <f>+IF('Exportación por envase'!G17="","",'Exportación por envase'!G17)</f>
        <v/>
      </c>
      <c r="L46" s="25" t="str">
        <f>+IF('Exportación por envase'!H17="","",'Exportación por envase'!H17)</f>
        <v/>
      </c>
      <c r="M46" s="28" t="str">
        <f>+IF('Exportación por envase'!G35="","",'Exportación por envase'!G35)</f>
        <v/>
      </c>
      <c r="N46" s="29" t="str">
        <f>+IF('Exportación por envase'!H35="","",'Exportación por envase'!H35)</f>
        <v/>
      </c>
    </row>
    <row r="47" spans="10:14" ht="12.95" customHeight="1" thickBot="1" x14ac:dyDescent="0.3">
      <c r="J47" s="30" t="str">
        <f t="shared" si="1"/>
        <v>Dic</v>
      </c>
      <c r="K47" s="31" t="str">
        <f>+IF('Exportación por envase'!G18="","",'Exportación por envase'!G18)</f>
        <v/>
      </c>
      <c r="L47" s="32" t="str">
        <f>+IF('Exportación por envase'!H18="","",'Exportación por envase'!H18)</f>
        <v/>
      </c>
      <c r="M47" s="33" t="str">
        <f>+IF('Exportación por envase'!G36="","",'Exportación por envase'!G36)</f>
        <v/>
      </c>
      <c r="N47" s="34" t="str">
        <f>+IF('Exportación por envase'!H36="","",'Exportación por envase'!H36)</f>
        <v/>
      </c>
    </row>
    <row r="48" spans="10:14" ht="6" customHeight="1" thickBot="1" x14ac:dyDescent="0.3"/>
    <row r="49" spans="10:14" ht="15" customHeight="1" x14ac:dyDescent="0.25">
      <c r="J49" s="14"/>
      <c r="K49" s="255" t="s">
        <v>182</v>
      </c>
      <c r="L49" s="264"/>
      <c r="M49" s="263" t="s">
        <v>183</v>
      </c>
      <c r="N49" s="258"/>
    </row>
    <row r="50" spans="10:14" ht="25.5" x14ac:dyDescent="0.25">
      <c r="J50" s="15"/>
      <c r="K50" s="21" t="s">
        <v>181</v>
      </c>
      <c r="L50" s="12" t="s">
        <v>16</v>
      </c>
      <c r="M50" s="22" t="s">
        <v>181</v>
      </c>
      <c r="N50" s="13" t="s">
        <v>16</v>
      </c>
    </row>
    <row r="51" spans="10:14" ht="12.95" customHeight="1" x14ac:dyDescent="0.25">
      <c r="J51" s="23" t="str">
        <f>+J36</f>
        <v>Ene</v>
      </c>
      <c r="K51" s="24">
        <f>+IF('Exportación por envase'!G60="","",'Exportación por envase'!G60)</f>
        <v>52.49</v>
      </c>
      <c r="L51" s="25">
        <f>+IF('Exportación por envase'!H60="","",'Exportación por envase'!H60)</f>
        <v>-8.2941298720927703E-3</v>
      </c>
      <c r="M51" s="26">
        <f>+IF('Exportación por envase'!G78="","",'Exportación por envase'!G78)</f>
        <v>6.4189999999999996</v>
      </c>
      <c r="N51" s="27">
        <f>+IF('Exportación por envase'!H78="","",'Exportación por envase'!H78)</f>
        <v>-0.36696252465483237</v>
      </c>
    </row>
    <row r="52" spans="10:14" ht="12.95" customHeight="1" x14ac:dyDescent="0.25">
      <c r="J52" s="23" t="str">
        <f t="shared" ref="J52:J62" si="2">+J37</f>
        <v>Feb</v>
      </c>
      <c r="K52" s="24">
        <f>+IF('Exportación por envase'!G61="","",'Exportación por envase'!G61)</f>
        <v>57.359000000000002</v>
      </c>
      <c r="L52" s="25">
        <f>+IF('Exportación por envase'!H61="","",'Exportación por envase'!H61)</f>
        <v>0.16309108605726341</v>
      </c>
      <c r="M52" s="26">
        <f>+IF('Exportación por envase'!G79="","",'Exportación por envase'!G79)</f>
        <v>5.766</v>
      </c>
      <c r="N52" s="27">
        <f>+IF('Exportación por envase'!H79="","",'Exportación por envase'!H79)</f>
        <v>-0.31381649410924672</v>
      </c>
    </row>
    <row r="53" spans="10:14" ht="12.95" customHeight="1" x14ac:dyDescent="0.25">
      <c r="J53" s="23" t="str">
        <f t="shared" si="2"/>
        <v>Mar</v>
      </c>
      <c r="K53" s="24">
        <f>+IF('Exportación por envase'!G62="","",'Exportación por envase'!G62)</f>
        <v>67.563000000000002</v>
      </c>
      <c r="L53" s="25">
        <f>+IF('Exportación por envase'!H62="","",'Exportación por envase'!H62)</f>
        <v>0.29072499761199744</v>
      </c>
      <c r="M53" s="26">
        <f>+IF('Exportación por envase'!G80="","",'Exportación por envase'!G80)</f>
        <v>7.0259999999999998</v>
      </c>
      <c r="N53" s="27">
        <f>+IF('Exportación por envase'!H80="","",'Exportación por envase'!H80)</f>
        <v>0.10367577756833168</v>
      </c>
    </row>
    <row r="54" spans="10:14" ht="12.95" customHeight="1" x14ac:dyDescent="0.25">
      <c r="J54" s="23" t="str">
        <f t="shared" si="2"/>
        <v>Abr</v>
      </c>
      <c r="K54" s="24">
        <f>+IF('Exportación por envase'!G63="","",'Exportación por envase'!G63)</f>
        <v>64.656999999999996</v>
      </c>
      <c r="L54" s="25">
        <f>+IF('Exportación por envase'!H63="","",'Exportación por envase'!H63)</f>
        <v>6.0055087385644468E-2</v>
      </c>
      <c r="M54" s="26">
        <f>+IF('Exportación por envase'!G81="","",'Exportación por envase'!G81)</f>
        <v>7.8970000000000002</v>
      </c>
      <c r="N54" s="27">
        <f>+IF('Exportación por envase'!H81="","",'Exportación por envase'!H81)</f>
        <v>0.45539992628086989</v>
      </c>
    </row>
    <row r="55" spans="10:14" ht="12.95" customHeight="1" x14ac:dyDescent="0.25">
      <c r="J55" s="23" t="str">
        <f t="shared" si="2"/>
        <v>May</v>
      </c>
      <c r="K55" s="24">
        <f>+IF('Exportación por envase'!G64="","",'Exportación por envase'!G64)</f>
        <v>66.84</v>
      </c>
      <c r="L55" s="25">
        <f>+IF('Exportación por envase'!H64="","",'Exportación por envase'!H64)</f>
        <v>0.21135235057450452</v>
      </c>
      <c r="M55" s="26">
        <f>+IF('Exportación por envase'!G82="","",'Exportación por envase'!G82)</f>
        <v>8.2970000000000006</v>
      </c>
      <c r="N55" s="27">
        <f>+IF('Exportación por envase'!H82="","",'Exportación por envase'!H82)</f>
        <v>0.26536525850236381</v>
      </c>
    </row>
    <row r="56" spans="10:14" ht="12.95" customHeight="1" x14ac:dyDescent="0.25">
      <c r="J56" s="23" t="str">
        <f t="shared" si="2"/>
        <v>Jun</v>
      </c>
      <c r="K56" s="24">
        <f>+IF('Exportación por envase'!G65="","",'Exportación por envase'!G65)</f>
        <v>77.972999999999999</v>
      </c>
      <c r="L56" s="25">
        <f>+IF('Exportación por envase'!H65="","",'Exportación por envase'!H65)</f>
        <v>0.48257372654155484</v>
      </c>
      <c r="M56" s="26">
        <f>+IF('Exportación por envase'!G83="","",'Exportación por envase'!G83)</f>
        <v>6.7839999999999998</v>
      </c>
      <c r="N56" s="27">
        <f>+IF('Exportación por envase'!H83="","",'Exportación por envase'!H83)</f>
        <v>3.2258064516129004E-2</v>
      </c>
    </row>
    <row r="57" spans="10:14" ht="12.95" customHeight="1" x14ac:dyDescent="0.25">
      <c r="J57" s="23" t="str">
        <f t="shared" si="2"/>
        <v>Jul</v>
      </c>
      <c r="K57" s="24">
        <f>+IF('Exportación por envase'!G66="","",'Exportación por envase'!G66)</f>
        <v>77.069999999999993</v>
      </c>
      <c r="L57" s="25">
        <f>+IF('Exportación por envase'!H66="","",'Exportación por envase'!H66)</f>
        <v>9.7331776632400224E-2</v>
      </c>
      <c r="M57" s="26">
        <f>+IF('Exportación por envase'!G84="","",'Exportación por envase'!G84)</f>
        <v>5.1609999999999996</v>
      </c>
      <c r="N57" s="27">
        <f>+IF('Exportación por envase'!H84="","",'Exportación por envase'!H84)</f>
        <v>-0.27595398428731766</v>
      </c>
    </row>
    <row r="58" spans="10:14" ht="12.95" customHeight="1" x14ac:dyDescent="0.25">
      <c r="J58" s="23" t="str">
        <f t="shared" si="2"/>
        <v>Ago</v>
      </c>
      <c r="K58" s="24">
        <f>+IF('Exportación por envase'!G67="","",'Exportación por envase'!G67)</f>
        <v>76.385999999999996</v>
      </c>
      <c r="L58" s="25">
        <f>+IF('Exportación por envase'!H67="","",'Exportación por envase'!H67)</f>
        <v>0.20368736211786942</v>
      </c>
      <c r="M58" s="26">
        <f>+IF('Exportación por envase'!G85="","",'Exportación por envase'!G85)</f>
        <v>4.1230000000000002</v>
      </c>
      <c r="N58" s="27">
        <f>+IF('Exportación por envase'!H85="","",'Exportación por envase'!H85)</f>
        <v>-0.47430830039525684</v>
      </c>
    </row>
    <row r="59" spans="10:14" ht="12.95" customHeight="1" x14ac:dyDescent="0.25">
      <c r="J59" s="23" t="str">
        <f t="shared" si="2"/>
        <v>Sep</v>
      </c>
      <c r="K59" s="24" t="str">
        <f>+IF('Exportación por envase'!G68="","",'Exportación por envase'!G68)</f>
        <v/>
      </c>
      <c r="L59" s="25" t="str">
        <f>+IF('Exportación por envase'!H68="","",'Exportación por envase'!H68)</f>
        <v/>
      </c>
      <c r="M59" s="28" t="str">
        <f>+IF('Exportación por envase'!G86="","",'Exportación por envase'!G86)</f>
        <v/>
      </c>
      <c r="N59" s="29" t="str">
        <f>+IF('Exportación por envase'!H86="","",'Exportación por envase'!H86)</f>
        <v/>
      </c>
    </row>
    <row r="60" spans="10:14" ht="12.95" customHeight="1" x14ac:dyDescent="0.25">
      <c r="J60" s="23" t="str">
        <f t="shared" si="2"/>
        <v>Oct</v>
      </c>
      <c r="K60" s="24" t="str">
        <f>+IF('Exportación por envase'!G69="","",'Exportación por envase'!G69)</f>
        <v/>
      </c>
      <c r="L60" s="25" t="str">
        <f>+IF('Exportación por envase'!H69="","",'Exportación por envase'!H69)</f>
        <v/>
      </c>
      <c r="M60" s="28" t="str">
        <f>+IF('Exportación por envase'!G87="","",'Exportación por envase'!G87)</f>
        <v/>
      </c>
      <c r="N60" s="29" t="str">
        <f>+IF('Exportación por envase'!H87="","",'Exportación por envase'!H87)</f>
        <v/>
      </c>
    </row>
    <row r="61" spans="10:14" ht="12.95" customHeight="1" x14ac:dyDescent="0.25">
      <c r="J61" s="23" t="str">
        <f t="shared" si="2"/>
        <v>Nov</v>
      </c>
      <c r="K61" s="24" t="str">
        <f>+IF('Exportación por envase'!G70="","",'Exportación por envase'!G70)</f>
        <v/>
      </c>
      <c r="L61" s="25" t="str">
        <f>+IF('Exportación por envase'!H70="","",'Exportación por envase'!H70)</f>
        <v/>
      </c>
      <c r="M61" s="28" t="str">
        <f>+IF('Exportación por envase'!G88="","",'Exportación por envase'!G88)</f>
        <v/>
      </c>
      <c r="N61" s="29" t="str">
        <f>+IF('Exportación por envase'!H88="","",'Exportación por envase'!H88)</f>
        <v/>
      </c>
    </row>
    <row r="62" spans="10:14" ht="12.95" customHeight="1" thickBot="1" x14ac:dyDescent="0.3">
      <c r="J62" s="30" t="str">
        <f t="shared" si="2"/>
        <v>Dic</v>
      </c>
      <c r="K62" s="31" t="str">
        <f>+IF('Exportación por envase'!G71="","",'Exportación por envase'!G71)</f>
        <v/>
      </c>
      <c r="L62" s="32" t="str">
        <f>+IF('Exportación por envase'!H71="","",'Exportación por envase'!H71)</f>
        <v/>
      </c>
      <c r="M62" s="33" t="str">
        <f>+IF('Exportación por envase'!G89="","",'Exportación por envase'!G89)</f>
        <v/>
      </c>
      <c r="N62" s="34" t="str">
        <f>+IF('Exportación por envase'!H89="","",'Exportación por envase'!H89)</f>
        <v/>
      </c>
    </row>
    <row r="63" spans="10:14" ht="6" customHeight="1" thickBot="1" x14ac:dyDescent="0.3"/>
    <row r="64" spans="10:14" x14ac:dyDescent="0.25">
      <c r="J64" s="14"/>
      <c r="K64" s="255" t="s">
        <v>182</v>
      </c>
      <c r="L64" s="264"/>
      <c r="M64" s="263" t="s">
        <v>183</v>
      </c>
      <c r="N64" s="258"/>
    </row>
    <row r="65" spans="8:14" ht="25.5" x14ac:dyDescent="0.25">
      <c r="J65" s="15"/>
      <c r="K65" s="21" t="s">
        <v>184</v>
      </c>
      <c r="L65" s="12" t="s">
        <v>16</v>
      </c>
      <c r="M65" s="22" t="s">
        <v>184</v>
      </c>
      <c r="N65" s="13" t="s">
        <v>16</v>
      </c>
    </row>
    <row r="66" spans="8:14" ht="12.95" customHeight="1" x14ac:dyDescent="0.25">
      <c r="J66" s="23" t="str">
        <f>+J51</f>
        <v>Ene</v>
      </c>
      <c r="K66" s="35">
        <f>+IF('Exportación por envase'!G113="","",'Exportación por envase'!G113)</f>
        <v>3.628106942409246</v>
      </c>
      <c r="L66" s="25">
        <f>+IF('Exportación por envase'!H113="","",'Exportación por envase'!H113)</f>
        <v>-2.9200865639532503E-2</v>
      </c>
      <c r="M66" s="36">
        <f>+IF('Exportación por envase'!G131="","",'Exportación por envase'!G131)</f>
        <v>0.73182688799708129</v>
      </c>
      <c r="N66" s="27">
        <f>+IF('Exportación por envase'!H131="","",'Exportación por envase'!H131)</f>
        <v>1.10641285704083</v>
      </c>
    </row>
    <row r="67" spans="8:14" ht="12.95" customHeight="1" x14ac:dyDescent="0.25">
      <c r="J67" s="23" t="str">
        <f t="shared" ref="J67:J77" si="3">+J52</f>
        <v>Feb</v>
      </c>
      <c r="K67" s="35">
        <f>+IF('Exportación por envase'!G114="","",'Exportación por envase'!G114)</f>
        <v>3.6645966701166608</v>
      </c>
      <c r="L67" s="25">
        <f>+IF('Exportación por envase'!H114="","",'Exportación por envase'!H114)</f>
        <v>-3.0809444216936099E-2</v>
      </c>
      <c r="M67" s="36">
        <f>+IF('Exportación por envase'!G132="","",'Exportación por envase'!G132)</f>
        <v>0.58775560131291915</v>
      </c>
      <c r="N67" s="27">
        <f>+IF('Exportación por envase'!H132="","",'Exportación por envase'!H132)</f>
        <v>1.0026077674723224</v>
      </c>
    </row>
    <row r="68" spans="8:14" ht="12.95" customHeight="1" x14ac:dyDescent="0.25">
      <c r="J68" s="23" t="str">
        <f t="shared" si="3"/>
        <v>Mar</v>
      </c>
      <c r="K68" s="35">
        <f>+IF('Exportación por envase'!G115="","",'Exportación por envase'!G115)</f>
        <v>3.5501923198183998</v>
      </c>
      <c r="L68" s="25">
        <f>+IF('Exportación por envase'!H115="","",'Exportación por envase'!H115)</f>
        <v>-3.4431789467444296E-2</v>
      </c>
      <c r="M68" s="36">
        <f>+IF('Exportación por envase'!G133="","",'Exportación por envase'!G133)</f>
        <v>0.61068569590877086</v>
      </c>
      <c r="N68" s="27">
        <f>+IF('Exportación por envase'!H133="","",'Exportación por envase'!H133)</f>
        <v>0.48857276432528463</v>
      </c>
    </row>
    <row r="69" spans="8:14" ht="12.95" customHeight="1" x14ac:dyDescent="0.25">
      <c r="J69" s="23" t="str">
        <f t="shared" si="3"/>
        <v>Abr</v>
      </c>
      <c r="K69" s="35">
        <f>+IF('Exportación por envase'!G116="","",'Exportación por envase'!G116)</f>
        <v>3.676304193319119</v>
      </c>
      <c r="L69" s="25">
        <f>+IF('Exportación por envase'!H116="","",'Exportación por envase'!H116)</f>
        <v>6.8662101826507005E-2</v>
      </c>
      <c r="M69" s="36">
        <f>+IF('Exportación por envase'!G134="","",'Exportación por envase'!G134)</f>
        <v>0.57137689023949068</v>
      </c>
      <c r="N69" s="27">
        <f>+IF('Exportación por envase'!H134="","",'Exportación por envase'!H134)</f>
        <v>0.31647299460137135</v>
      </c>
    </row>
    <row r="70" spans="8:14" ht="12.95" customHeight="1" x14ac:dyDescent="0.25">
      <c r="J70" s="23" t="str">
        <f t="shared" si="3"/>
        <v>May</v>
      </c>
      <c r="K70" s="35">
        <f>+IF('Exportación por envase'!G117="","",'Exportación por envase'!G117)</f>
        <v>3.5679969252450197</v>
      </c>
      <c r="L70" s="25">
        <f>+IF('Exportación por envase'!H117="","",'Exportación por envase'!H117)</f>
        <v>0.15598754997653441</v>
      </c>
      <c r="M70" s="36">
        <f>+IF('Exportación por envase'!G135="","",'Exportación por envase'!G135)</f>
        <v>0.68314492025721885</v>
      </c>
      <c r="N70" s="27">
        <f>+IF('Exportación por envase'!H135="","",'Exportación por envase'!H135)</f>
        <v>0.50034544046791685</v>
      </c>
    </row>
    <row r="71" spans="8:14" ht="12.95" customHeight="1" x14ac:dyDescent="0.25">
      <c r="J71" s="23" t="str">
        <f t="shared" si="3"/>
        <v>Jun</v>
      </c>
      <c r="K71" s="35">
        <f>+IF('Exportación por envase'!G118="","",'Exportación por envase'!G118)</f>
        <v>3.7315689981096409</v>
      </c>
      <c r="L71" s="25">
        <f>+IF('Exportación por envase'!H118="","",'Exportación por envase'!H118)</f>
        <v>0.2309147209819733</v>
      </c>
      <c r="M71" s="36">
        <f>+IF('Exportación por envase'!G136="","",'Exportación por envase'!G136)</f>
        <v>0.64383873661832813</v>
      </c>
      <c r="N71" s="27">
        <f>+IF('Exportación por envase'!H136="","",'Exportación por envase'!H136)</f>
        <v>0.17506447449308227</v>
      </c>
    </row>
    <row r="72" spans="8:14" ht="12.95" customHeight="1" x14ac:dyDescent="0.25">
      <c r="J72" s="23" t="str">
        <f t="shared" si="3"/>
        <v>Jul</v>
      </c>
      <c r="K72" s="35">
        <f>+IF('Exportación por envase'!G119="","",'Exportación por envase'!G119)</f>
        <v>3.9824723676255531</v>
      </c>
      <c r="L72" s="25">
        <f>+IF('Exportación por envase'!H119="","",'Exportación por envase'!H119)</f>
        <v>0.10204378867428443</v>
      </c>
      <c r="M72" s="36">
        <f>+IF('Exportación por envase'!G137="","",'Exportación por envase'!G137)</f>
        <v>0.62381395573713017</v>
      </c>
      <c r="N72" s="27">
        <f>+IF('Exportación por envase'!H137="","",'Exportación por envase'!H137)</f>
        <v>0.25759598239997006</v>
      </c>
    </row>
    <row r="73" spans="8:14" ht="12.95" customHeight="1" x14ac:dyDescent="0.25">
      <c r="J73" s="23" t="str">
        <f t="shared" si="3"/>
        <v>Ago</v>
      </c>
      <c r="K73" s="35">
        <f>+IF('Exportación por envase'!G120="","",'Exportación por envase'!G120)</f>
        <v>3.6375151789328313</v>
      </c>
      <c r="L73" s="25">
        <f>+IF('Exportación por envase'!H120="","",'Exportación por envase'!H120)</f>
        <v>6.1551427841163742E-2</v>
      </c>
      <c r="M73" s="36">
        <f>+IF('Exportación por envase'!G138="","",'Exportación por envase'!G138)</f>
        <v>0.52758192683207727</v>
      </c>
      <c r="N73" s="27">
        <f>+IF('Exportación por envase'!H138="","",'Exportación por envase'!H138)</f>
        <v>-3.7100760749064654E-2</v>
      </c>
    </row>
    <row r="74" spans="8:14" ht="12.95" customHeight="1" x14ac:dyDescent="0.25">
      <c r="J74" s="23" t="str">
        <f t="shared" si="3"/>
        <v>Sep</v>
      </c>
      <c r="K74" s="24" t="str">
        <f>+IF('Exportación por envase'!G121="","",'Exportación por envase'!G121)</f>
        <v/>
      </c>
      <c r="L74" s="25" t="str">
        <f>+IF('Exportación por envase'!H121="","",'Exportación por envase'!H121)</f>
        <v/>
      </c>
      <c r="M74" s="36" t="str">
        <f>+IF('Exportación por envase'!G139="","",'Exportación por envase'!G139)</f>
        <v/>
      </c>
      <c r="N74" s="29" t="str">
        <f>+IF('Exportación por envase'!H139="","",'Exportación por envase'!H139)</f>
        <v/>
      </c>
    </row>
    <row r="75" spans="8:14" ht="12.95" customHeight="1" x14ac:dyDescent="0.25">
      <c r="J75" s="23" t="str">
        <f t="shared" si="3"/>
        <v>Oct</v>
      </c>
      <c r="K75" s="24" t="str">
        <f>+IF('Exportación por envase'!G122="","",'Exportación por envase'!G122)</f>
        <v/>
      </c>
      <c r="L75" s="25" t="str">
        <f>+IF('Exportación por envase'!H122="","",'Exportación por envase'!H122)</f>
        <v/>
      </c>
      <c r="M75" s="36" t="str">
        <f>+IF('Exportación por envase'!G140="","",'Exportación por envase'!G140)</f>
        <v/>
      </c>
      <c r="N75" s="29" t="str">
        <f>+IF('Exportación por envase'!H140="","",'Exportación por envase'!H140)</f>
        <v/>
      </c>
    </row>
    <row r="76" spans="8:14" ht="12.95" customHeight="1" x14ac:dyDescent="0.25">
      <c r="J76" s="23" t="str">
        <f t="shared" si="3"/>
        <v>Nov</v>
      </c>
      <c r="K76" s="24" t="str">
        <f>+IF('Exportación por envase'!G123="","",'Exportación por envase'!G123)</f>
        <v/>
      </c>
      <c r="L76" s="25" t="str">
        <f>+IF('Exportación por envase'!H123="","",'Exportación por envase'!H123)</f>
        <v/>
      </c>
      <c r="M76" s="36" t="str">
        <f>+IF('Exportación por envase'!G141="","",'Exportación por envase'!G141)</f>
        <v/>
      </c>
      <c r="N76" s="29" t="str">
        <f>+IF('Exportación por envase'!H141="","",'Exportación por envase'!H141)</f>
        <v/>
      </c>
    </row>
    <row r="77" spans="8:14" ht="12.95" customHeight="1" thickBot="1" x14ac:dyDescent="0.3">
      <c r="J77" s="30" t="str">
        <f t="shared" si="3"/>
        <v>Dic</v>
      </c>
      <c r="K77" s="31" t="str">
        <f>+IF('Exportación por envase'!G124="","",'Exportación por envase'!G124)</f>
        <v/>
      </c>
      <c r="L77" s="32" t="str">
        <f>+IF('Exportación por envase'!H124="","",'Exportación por envase'!H124)</f>
        <v/>
      </c>
      <c r="M77" s="37" t="str">
        <f>+IF('Exportación por envase'!G142="","",'Exportación por envase'!G142)</f>
        <v/>
      </c>
      <c r="N77" s="34" t="str">
        <f>+IF('Exportación por envase'!H142="","",'Exportación por envase'!H142)</f>
        <v/>
      </c>
    </row>
    <row r="78" spans="8:14" ht="6" customHeight="1" thickBot="1" x14ac:dyDescent="0.3"/>
    <row r="79" spans="8:14" x14ac:dyDescent="0.25">
      <c r="H79" s="10"/>
      <c r="I79" s="263" t="s">
        <v>187</v>
      </c>
      <c r="J79" s="264"/>
      <c r="K79" s="263" t="s">
        <v>188</v>
      </c>
      <c r="L79" s="264"/>
      <c r="M79" s="263" t="s">
        <v>189</v>
      </c>
      <c r="N79" s="258"/>
    </row>
    <row r="80" spans="8:14" ht="25.5" x14ac:dyDescent="0.25">
      <c r="H80" s="11"/>
      <c r="I80" s="21" t="s">
        <v>179</v>
      </c>
      <c r="J80" s="12" t="s">
        <v>16</v>
      </c>
      <c r="K80" s="22" t="s">
        <v>179</v>
      </c>
      <c r="L80" s="12" t="s">
        <v>16</v>
      </c>
      <c r="M80" s="22" t="s">
        <v>179</v>
      </c>
      <c r="N80" s="13" t="s">
        <v>16</v>
      </c>
    </row>
    <row r="81" spans="8:14" ht="12.95" customHeight="1" x14ac:dyDescent="0.25">
      <c r="H81" s="38" t="str">
        <f t="shared" ref="H81:H92" si="4">+J66</f>
        <v>Ene</v>
      </c>
      <c r="I81" s="26">
        <f>+IF('Exportación por varietal'!G7="","",'Exportación por varietal'!G7)</f>
        <v>11.8568</v>
      </c>
      <c r="J81" s="25">
        <f>+IF('Exportación por varietal'!H7="","",'Exportación por varietal'!H7)</f>
        <v>8.4238633454039924E-2</v>
      </c>
      <c r="K81" s="26">
        <f>+IF('Exportación por varietal'!G25="","",'Exportación por varietal'!G25)</f>
        <v>1.7473000000000001</v>
      </c>
      <c r="L81" s="25">
        <f>+IF('Exportación por varietal'!H25="","",'Exportación por varietal'!H25)</f>
        <v>1.8833819241982575E-2</v>
      </c>
      <c r="M81" s="26">
        <f>+IF('Exportación por varietal'!G97="","",'Exportación por varietal'!G97)</f>
        <v>0.88009999999999999</v>
      </c>
      <c r="N81" s="27">
        <f>+IF('Exportación por varietal'!H97="","",'Exportación por varietal'!H97)</f>
        <v>-0.29041360961057805</v>
      </c>
    </row>
    <row r="82" spans="8:14" ht="12.95" customHeight="1" x14ac:dyDescent="0.25">
      <c r="H82" s="38" t="str">
        <f t="shared" si="4"/>
        <v>Feb</v>
      </c>
      <c r="I82" s="26">
        <f>+IF('Exportación por varietal'!G8="","",'Exportación por varietal'!G8)</f>
        <v>12.230700000000001</v>
      </c>
      <c r="J82" s="25">
        <f>+IF('Exportación por varietal'!H8="","",'Exportación por varietal'!H8)</f>
        <v>0.24334902255791979</v>
      </c>
      <c r="K82" s="26">
        <f>+IF('Exportación por varietal'!G26="","",'Exportación por varietal'!G26)</f>
        <v>1.8915</v>
      </c>
      <c r="L82" s="25">
        <f>+IF('Exportación por varietal'!H26="","",'Exportación por varietal'!H26)</f>
        <v>0.13528599723906121</v>
      </c>
      <c r="M82" s="26">
        <f>+IF('Exportación por varietal'!G98="","",'Exportación por varietal'!G98)</f>
        <v>1.1297999999999999</v>
      </c>
      <c r="N82" s="27">
        <f>+IF('Exportación por varietal'!H98="","",'Exportación por varietal'!H98)</f>
        <v>1.7654476670869945E-2</v>
      </c>
    </row>
    <row r="83" spans="8:14" ht="12.95" customHeight="1" x14ac:dyDescent="0.25">
      <c r="H83" s="38" t="str">
        <f t="shared" si="4"/>
        <v>Mar</v>
      </c>
      <c r="I83" s="26">
        <f>+IF('Exportación por varietal'!G9="","",'Exportación por varietal'!G9)</f>
        <v>14.075900000000001</v>
      </c>
      <c r="J83" s="25">
        <f>+IF('Exportación por varietal'!H9="","",'Exportación por varietal'!H9)</f>
        <v>0.43088480461920087</v>
      </c>
      <c r="K83" s="26">
        <f>+IF('Exportación por varietal'!G27="","",'Exportación por varietal'!G27)</f>
        <v>2.5272000000000001</v>
      </c>
      <c r="L83" s="25">
        <f>+IF('Exportación por varietal'!H27="","",'Exportación por varietal'!H27)</f>
        <v>0.38780889621087322</v>
      </c>
      <c r="M83" s="26">
        <f>+IF('Exportación por varietal'!G99="","",'Exportación por varietal'!G99)</f>
        <v>1.3069</v>
      </c>
      <c r="N83" s="27">
        <f>+IF('Exportación por varietal'!H99="","",'Exportación por varietal'!H99)</f>
        <v>0.41012084592145026</v>
      </c>
    </row>
    <row r="84" spans="8:14" ht="12.95" customHeight="1" x14ac:dyDescent="0.25">
      <c r="H84" s="38" t="str">
        <f t="shared" si="4"/>
        <v>Abr</v>
      </c>
      <c r="I84" s="26">
        <f>+IF('Exportación por varietal'!G10="","",'Exportación por varietal'!G10)</f>
        <v>13.0221</v>
      </c>
      <c r="J84" s="25">
        <f>+IF('Exportación por varietal'!H10="","",'Exportación por varietal'!H10)</f>
        <v>0.13094038768845961</v>
      </c>
      <c r="K84" s="26">
        <f>+IF('Exportación por varietal'!G28="","",'Exportación por varietal'!G28)</f>
        <v>1.9611000000000001</v>
      </c>
      <c r="L84" s="25">
        <f>+IF('Exportación por varietal'!H28="","",'Exportación por varietal'!H28)</f>
        <v>8.9378957893567312E-2</v>
      </c>
      <c r="M84" s="26">
        <f>+IF('Exportación por varietal'!G100="","",'Exportación por varietal'!G100)</f>
        <v>1.395</v>
      </c>
      <c r="N84" s="27">
        <f>+IF('Exportación por varietal'!H100="","",'Exportación por varietal'!H100)</f>
        <v>-0.21483649462486631</v>
      </c>
    </row>
    <row r="85" spans="8:14" ht="12.95" customHeight="1" x14ac:dyDescent="0.25">
      <c r="H85" s="38" t="str">
        <f t="shared" si="4"/>
        <v>May</v>
      </c>
      <c r="I85" s="26">
        <f>+IF('Exportación por varietal'!G11="","",'Exportación por varietal'!G11)</f>
        <v>13.9306</v>
      </c>
      <c r="J85" s="25">
        <f>+IF('Exportación por varietal'!H11="","",'Exportación por varietal'!H11)</f>
        <v>0.17249099417567249</v>
      </c>
      <c r="K85" s="26">
        <f>+IF('Exportación por varietal'!G29="","",'Exportación por varietal'!G29)</f>
        <v>2.0278999999999998</v>
      </c>
      <c r="L85" s="25">
        <f>+IF('Exportación por varietal'!H29="","",'Exportación por varietal'!H29)</f>
        <v>0.28121051301491029</v>
      </c>
      <c r="M85" s="26">
        <f>+IF('Exportación por varietal'!G101="","",'Exportación por varietal'!G101)</f>
        <v>2.0278999999999998</v>
      </c>
      <c r="N85" s="27">
        <f>+IF('Exportación por varietal'!H101="","",'Exportación por varietal'!H101)</f>
        <v>0.56715610510046344</v>
      </c>
    </row>
    <row r="86" spans="8:14" ht="12.95" customHeight="1" x14ac:dyDescent="0.25">
      <c r="H86" s="38" t="str">
        <f t="shared" si="4"/>
        <v>Jun</v>
      </c>
      <c r="I86" s="26">
        <f>+IF('Exportación por varietal'!G12="","",'Exportación por varietal'!G12)</f>
        <v>14.400499999999999</v>
      </c>
      <c r="J86" s="25">
        <f>+IF('Exportación por varietal'!H12="","",'Exportación por varietal'!H12)</f>
        <v>0.25849894254802219</v>
      </c>
      <c r="K86" s="26">
        <f>+IF('Exportación por varietal'!G30="","",'Exportación por varietal'!G30)</f>
        <v>2.1040000000000001</v>
      </c>
      <c r="L86" s="25">
        <f>+IF('Exportación por varietal'!H30="","",'Exportación por varietal'!H30)</f>
        <v>-1.9068488041400378E-2</v>
      </c>
      <c r="M86" s="26">
        <f>+IF('Exportación por varietal'!G102="","",'Exportación por varietal'!G102)</f>
        <v>1.5935999999999999</v>
      </c>
      <c r="N86" s="27">
        <f>+IF('Exportación por varietal'!H102="","",'Exportación por varietal'!H102)</f>
        <v>0.23114956736711978</v>
      </c>
    </row>
    <row r="87" spans="8:14" ht="12.95" customHeight="1" x14ac:dyDescent="0.25">
      <c r="H87" s="38" t="str">
        <f t="shared" si="4"/>
        <v>Jul</v>
      </c>
      <c r="I87" s="26" t="str">
        <f>+IF('Exportación por varietal'!G13="","",'Exportación por varietal'!G13)</f>
        <v/>
      </c>
      <c r="J87" s="25" t="str">
        <f>+IF('Exportación por varietal'!H13="","",'Exportación por varietal'!H13)</f>
        <v/>
      </c>
      <c r="K87" s="28" t="str">
        <f>+IF('Exportación por varietal'!G31="","",'Exportación por varietal'!G31)</f>
        <v/>
      </c>
      <c r="L87" s="41" t="str">
        <f>+IF('Exportación por varietal'!H31="","",'Exportación por varietal'!H31)</f>
        <v/>
      </c>
      <c r="M87" s="28" t="str">
        <f>+IF('Exportación por varietal'!G103="","",'Exportación por varietal'!G103)</f>
        <v/>
      </c>
      <c r="N87" s="29" t="str">
        <f>+IF('Exportación por varietal'!H103="","",'Exportación por varietal'!H103)</f>
        <v/>
      </c>
    </row>
    <row r="88" spans="8:14" ht="12.95" customHeight="1" x14ac:dyDescent="0.25">
      <c r="H88" s="38" t="str">
        <f t="shared" si="4"/>
        <v>Ago</v>
      </c>
      <c r="I88" s="26" t="str">
        <f>+IF('Exportación por varietal'!G14="","",'Exportación por varietal'!G14)</f>
        <v/>
      </c>
      <c r="J88" s="25" t="str">
        <f>+IF('Exportación por varietal'!H14="","",'Exportación por varietal'!H14)</f>
        <v/>
      </c>
      <c r="K88" s="28" t="str">
        <f>+IF('Exportación por varietal'!G32="","",'Exportación por varietal'!G32)</f>
        <v/>
      </c>
      <c r="L88" s="41" t="str">
        <f>+IF('Exportación por varietal'!H32="","",'Exportación por varietal'!H32)</f>
        <v/>
      </c>
      <c r="M88" s="28" t="str">
        <f>+IF('Exportación por varietal'!G104="","",'Exportación por varietal'!G104)</f>
        <v/>
      </c>
      <c r="N88" s="29" t="str">
        <f>+IF('Exportación por varietal'!H104="","",'Exportación por varietal'!H104)</f>
        <v/>
      </c>
    </row>
    <row r="89" spans="8:14" ht="12.95" customHeight="1" x14ac:dyDescent="0.25">
      <c r="H89" s="38" t="str">
        <f t="shared" si="4"/>
        <v>Sep</v>
      </c>
      <c r="I89" s="26" t="str">
        <f>+IF('Exportación por varietal'!G15="","",'Exportación por varietal'!G15)</f>
        <v/>
      </c>
      <c r="J89" s="25" t="str">
        <f>+IF('Exportación por varietal'!H15="","",'Exportación por varietal'!H15)</f>
        <v/>
      </c>
      <c r="K89" s="28" t="str">
        <f>+IF('Exportación por varietal'!G33="","",'Exportación por varietal'!G33)</f>
        <v/>
      </c>
      <c r="L89" s="41" t="str">
        <f>+IF('Exportación por varietal'!H33="","",'Exportación por varietal'!H33)</f>
        <v/>
      </c>
      <c r="M89" s="28" t="str">
        <f>+IF('Exportación por varietal'!G105="","",'Exportación por varietal'!G105)</f>
        <v/>
      </c>
      <c r="N89" s="29" t="str">
        <f>+IF('Exportación por varietal'!H105="","",'Exportación por varietal'!H105)</f>
        <v/>
      </c>
    </row>
    <row r="90" spans="8:14" ht="12.95" customHeight="1" x14ac:dyDescent="0.25">
      <c r="H90" s="38" t="str">
        <f t="shared" si="4"/>
        <v>Oct</v>
      </c>
      <c r="I90" s="26" t="str">
        <f>+IF('Exportación por varietal'!G16="","",'Exportación por varietal'!G16)</f>
        <v/>
      </c>
      <c r="J90" s="25" t="str">
        <f>+IF('Exportación por varietal'!H16="","",'Exportación por varietal'!H16)</f>
        <v/>
      </c>
      <c r="K90" s="28" t="str">
        <f>+IF('Exportación por varietal'!G34="","",'Exportación por varietal'!G34)</f>
        <v/>
      </c>
      <c r="L90" s="41" t="str">
        <f>+IF('Exportación por varietal'!H34="","",'Exportación por varietal'!H34)</f>
        <v/>
      </c>
      <c r="M90" s="28" t="str">
        <f>+IF('Exportación por varietal'!G106="","",'Exportación por varietal'!G106)</f>
        <v/>
      </c>
      <c r="N90" s="29" t="str">
        <f>+IF('Exportación por varietal'!H106="","",'Exportación por varietal'!H106)</f>
        <v/>
      </c>
    </row>
    <row r="91" spans="8:14" ht="12.95" customHeight="1" x14ac:dyDescent="0.25">
      <c r="H91" s="38" t="str">
        <f t="shared" si="4"/>
        <v>Nov</v>
      </c>
      <c r="I91" s="26" t="str">
        <f>+IF('Exportación por varietal'!G17="","",'Exportación por varietal'!G17)</f>
        <v/>
      </c>
      <c r="J91" s="25" t="str">
        <f>+IF('Exportación por varietal'!H17="","",'Exportación por varietal'!H17)</f>
        <v/>
      </c>
      <c r="K91" s="28" t="str">
        <f>+IF('Exportación por varietal'!G35="","",'Exportación por varietal'!G35)</f>
        <v/>
      </c>
      <c r="L91" s="41" t="str">
        <f>+IF('Exportación por varietal'!H35="","",'Exportación por varietal'!H35)</f>
        <v/>
      </c>
      <c r="M91" s="28" t="str">
        <f>+IF('Exportación por varietal'!G107="","",'Exportación por varietal'!G107)</f>
        <v/>
      </c>
      <c r="N91" s="29" t="str">
        <f>+IF('Exportación por varietal'!H107="","",'Exportación por varietal'!H107)</f>
        <v/>
      </c>
    </row>
    <row r="92" spans="8:14" ht="12.95" customHeight="1" thickBot="1" x14ac:dyDescent="0.3">
      <c r="H92" s="39" t="str">
        <f t="shared" si="4"/>
        <v>Dic</v>
      </c>
      <c r="I92" s="42" t="str">
        <f>+IF('Exportación por varietal'!G18="","",'Exportación por varietal'!G18)</f>
        <v/>
      </c>
      <c r="J92" s="32" t="str">
        <f>+IF('Exportación por varietal'!H18="","",'Exportación por varietal'!H18)</f>
        <v/>
      </c>
      <c r="K92" s="33" t="str">
        <f>+IF('Exportación por varietal'!G36="","",'Exportación por varietal'!G36)</f>
        <v/>
      </c>
      <c r="L92" s="43" t="str">
        <f>+IF('Exportación por varietal'!H36="","",'Exportación por varietal'!H36)</f>
        <v/>
      </c>
      <c r="M92" s="33" t="str">
        <f>+IF('Exportación por varietal'!G108="","",'Exportación por varietal'!G108)</f>
        <v/>
      </c>
      <c r="N92" s="34" t="str">
        <f>+IF('Exportación por varietal'!H108="","",'Exportación por varietal'!H108)</f>
        <v/>
      </c>
    </row>
    <row r="93" spans="8:14" ht="6" customHeight="1" thickBot="1" x14ac:dyDescent="0.3"/>
    <row r="94" spans="8:14" x14ac:dyDescent="0.25">
      <c r="H94" s="10"/>
      <c r="I94" s="263" t="s">
        <v>187</v>
      </c>
      <c r="J94" s="264"/>
      <c r="K94" s="263" t="s">
        <v>188</v>
      </c>
      <c r="L94" s="264"/>
      <c r="M94" s="263" t="s">
        <v>189</v>
      </c>
      <c r="N94" s="258"/>
    </row>
    <row r="95" spans="8:14" ht="25.5" x14ac:dyDescent="0.25">
      <c r="H95" s="11"/>
      <c r="I95" s="21" t="s">
        <v>179</v>
      </c>
      <c r="J95" s="12" t="s">
        <v>16</v>
      </c>
      <c r="K95" s="22" t="s">
        <v>179</v>
      </c>
      <c r="L95" s="12" t="s">
        <v>16</v>
      </c>
      <c r="M95" s="22" t="s">
        <v>179</v>
      </c>
      <c r="N95" s="13" t="s">
        <v>16</v>
      </c>
    </row>
    <row r="96" spans="8:14" ht="12.95" customHeight="1" x14ac:dyDescent="0.25">
      <c r="H96" s="38" t="str">
        <f>+H81</f>
        <v>Ene</v>
      </c>
      <c r="I96" s="26">
        <f>+IF('Exportación por varietal'!G168="","",'Exportación por varietal'!G168)</f>
        <v>37.104999999999997</v>
      </c>
      <c r="J96" s="25">
        <f>+IF('Exportación por varietal'!H168="","",'Exportación por varietal'!H168)</f>
        <v>5.9295420806212196E-2</v>
      </c>
      <c r="K96" s="26">
        <f>+IF('Exportación por varietal'!G186="","",'Exportación por varietal'!G186)</f>
        <v>5.0599999999999996</v>
      </c>
      <c r="L96" s="25">
        <f>+IF('Exportación por varietal'!H186="","",'Exportación por varietal'!H186)</f>
        <v>-8.333333333333337E-2</v>
      </c>
      <c r="M96" s="26">
        <f>+IF('Exportación por varietal'!G258="","",'Exportación por varietal'!G258)</f>
        <v>3.637</v>
      </c>
      <c r="N96" s="27">
        <f>+IF('Exportación por varietal'!H258="","",'Exportación por varietal'!H258)</f>
        <v>0.26153312521678806</v>
      </c>
    </row>
    <row r="97" spans="8:14" ht="12.95" customHeight="1" x14ac:dyDescent="0.25">
      <c r="H97" s="38" t="str">
        <f t="shared" ref="H97:H107" si="5">+H82</f>
        <v>Feb</v>
      </c>
      <c r="I97" s="26">
        <f>+IF('Exportación por varietal'!G169="","",'Exportación por varietal'!G169)</f>
        <v>39.341999999999999</v>
      </c>
      <c r="J97" s="25">
        <f>+IF('Exportación por varietal'!H169="","",'Exportación por varietal'!H169)</f>
        <v>0.20899787959804561</v>
      </c>
      <c r="K97" s="26">
        <f>+IF('Exportación por varietal'!G187="","",'Exportación por varietal'!G187)</f>
        <v>5.3920000000000003</v>
      </c>
      <c r="L97" s="25">
        <f>+IF('Exportación por varietal'!H187="","",'Exportación por varietal'!H187)</f>
        <v>8.5564727199517021E-2</v>
      </c>
      <c r="M97" s="26">
        <f>+IF('Exportación por varietal'!G259="","",'Exportación por varietal'!G259)</f>
        <v>2.8050000000000002</v>
      </c>
      <c r="N97" s="27">
        <f>+IF('Exportación por varietal'!H259="","",'Exportación por varietal'!H259)</f>
        <v>-1.4752370916754409E-2</v>
      </c>
    </row>
    <row r="98" spans="8:14" ht="12.95" customHeight="1" x14ac:dyDescent="0.25">
      <c r="H98" s="38" t="str">
        <f t="shared" si="5"/>
        <v>Mar</v>
      </c>
      <c r="I98" s="26">
        <f>+IF('Exportación por varietal'!G170="","",'Exportación por varietal'!G170)</f>
        <v>44.573</v>
      </c>
      <c r="J98" s="25">
        <f>+IF('Exportación por varietal'!H170="","",'Exportación por varietal'!H170)</f>
        <v>0.27984035374852856</v>
      </c>
      <c r="K98" s="26">
        <f>+IF('Exportación por varietal'!G188="","",'Exportación por varietal'!G188)</f>
        <v>7.3209999999999997</v>
      </c>
      <c r="L98" s="25">
        <f>+IF('Exportación por varietal'!H188="","",'Exportación por varietal'!H188)</f>
        <v>0.27967138612130737</v>
      </c>
      <c r="M98" s="26">
        <f>+IF('Exportación por varietal'!G260="","",'Exportación por varietal'!G260)</f>
        <v>3.8170000000000002</v>
      </c>
      <c r="N98" s="27">
        <f>+IF('Exportación por varietal'!H260="","",'Exportación por varietal'!H260)</f>
        <v>0.4058931860036834</v>
      </c>
    </row>
    <row r="99" spans="8:14" ht="12.95" customHeight="1" x14ac:dyDescent="0.25">
      <c r="H99" s="38" t="str">
        <f t="shared" si="5"/>
        <v>Abr</v>
      </c>
      <c r="I99" s="26">
        <f>+IF('Exportación por varietal'!G171="","",'Exportación por varietal'!G171)</f>
        <v>42.706000000000003</v>
      </c>
      <c r="J99" s="25">
        <f>+IF('Exportación por varietal'!H171="","",'Exportación por varietal'!H171)</f>
        <v>0.12289650820361819</v>
      </c>
      <c r="K99" s="26">
        <f>+IF('Exportación por varietal'!G189="","",'Exportación por varietal'!G189)</f>
        <v>6.5910000000000002</v>
      </c>
      <c r="L99" s="25">
        <f>+IF('Exportación por varietal'!H189="","",'Exportación por varietal'!H189)</f>
        <v>4.4201520912547476E-2</v>
      </c>
      <c r="M99" s="26">
        <f>+IF('Exportación por varietal'!G261="","",'Exportación por varietal'!G261)</f>
        <v>3.8130000000000002</v>
      </c>
      <c r="N99" s="27">
        <f>+IF('Exportación por varietal'!H261="","",'Exportación por varietal'!H261)</f>
        <v>-0.10597889800703386</v>
      </c>
    </row>
    <row r="100" spans="8:14" ht="12.95" customHeight="1" x14ac:dyDescent="0.25">
      <c r="H100" s="38" t="str">
        <f t="shared" si="5"/>
        <v>May</v>
      </c>
      <c r="I100" s="26">
        <f>+IF('Exportación por varietal'!G172="","",'Exportación por varietal'!G172)</f>
        <v>45.198999999999998</v>
      </c>
      <c r="J100" s="25">
        <f>+IF('Exportación por varietal'!H172="","",'Exportación por varietal'!H172)</f>
        <v>0.24156022524378518</v>
      </c>
      <c r="K100" s="26">
        <f>+IF('Exportación por varietal'!G190="","",'Exportación por varietal'!G190)</f>
        <v>4.351</v>
      </c>
      <c r="L100" s="25">
        <f>+IF('Exportación por varietal'!H190="","",'Exportación por varietal'!H190)</f>
        <v>-8.1680033769523042E-2</v>
      </c>
      <c r="M100" s="26">
        <f>+IF('Exportación por varietal'!G262="","",'Exportación por varietal'!G262)</f>
        <v>4.351</v>
      </c>
      <c r="N100" s="27">
        <f>+IF('Exportación por varietal'!H262="","",'Exportación por varietal'!H262)</f>
        <v>0.60553505535055341</v>
      </c>
    </row>
    <row r="101" spans="8:14" ht="12.95" customHeight="1" x14ac:dyDescent="0.25">
      <c r="H101" s="38" t="str">
        <f t="shared" si="5"/>
        <v>Jun</v>
      </c>
      <c r="I101" s="26">
        <f>+IF('Exportación por varietal'!G173="","",'Exportación por varietal'!G173)</f>
        <v>48.351999999999997</v>
      </c>
      <c r="J101" s="25">
        <f>+IF('Exportación por varietal'!H173="","",'Exportación por varietal'!H173)</f>
        <v>0.39544011544011548</v>
      </c>
      <c r="K101" s="26">
        <f>+IF('Exportación por varietal'!G191="","",'Exportación por varietal'!G191)</f>
        <v>7.4809999999999999</v>
      </c>
      <c r="L101" s="25">
        <f>+IF('Exportación por varietal'!H191="","",'Exportación por varietal'!H191)</f>
        <v>0.23939695162359187</v>
      </c>
      <c r="M101" s="26">
        <f>+IF('Exportación por varietal'!G263="","",'Exportación por varietal'!G263)</f>
        <v>4.0469999999999997</v>
      </c>
      <c r="N101" s="27">
        <f>+IF('Exportación por varietal'!H263="","",'Exportación por varietal'!H263)</f>
        <v>0.3760625637538253</v>
      </c>
    </row>
    <row r="102" spans="8:14" ht="12.95" customHeight="1" x14ac:dyDescent="0.25">
      <c r="H102" s="38" t="str">
        <f t="shared" si="5"/>
        <v>Jul</v>
      </c>
      <c r="I102" s="26" t="str">
        <f>+IF('Exportación por varietal'!G174="","",'Exportación por varietal'!G174)</f>
        <v/>
      </c>
      <c r="J102" s="25" t="str">
        <f>+IF('Exportación por varietal'!H174="","",'Exportación por varietal'!H174)</f>
        <v/>
      </c>
      <c r="K102" s="28" t="str">
        <f>+IF('Exportación por varietal'!G192="","",'Exportación por varietal'!G192)</f>
        <v/>
      </c>
      <c r="L102" s="41" t="str">
        <f>+IF('Exportación por varietal'!H192="","",'Exportación por varietal'!H192)</f>
        <v/>
      </c>
      <c r="M102" s="28" t="str">
        <f>+IF('Exportación por varietal'!G264="","",'Exportación por varietal'!G264)</f>
        <v/>
      </c>
      <c r="N102" s="29" t="str">
        <f>+IF('Exportación por varietal'!H264="","",'Exportación por varietal'!H264)</f>
        <v/>
      </c>
    </row>
    <row r="103" spans="8:14" ht="12.95" customHeight="1" x14ac:dyDescent="0.25">
      <c r="H103" s="38" t="str">
        <f t="shared" si="5"/>
        <v>Ago</v>
      </c>
      <c r="I103" s="26" t="str">
        <f>+IF('Exportación por varietal'!G175="","",'Exportación por varietal'!G175)</f>
        <v/>
      </c>
      <c r="J103" s="25" t="str">
        <f>+IF('Exportación por varietal'!H175="","",'Exportación por varietal'!H175)</f>
        <v/>
      </c>
      <c r="K103" s="28" t="str">
        <f>+IF('Exportación por varietal'!G193="","",'Exportación por varietal'!G193)</f>
        <v/>
      </c>
      <c r="L103" s="41" t="str">
        <f>+IF('Exportación por varietal'!H193="","",'Exportación por varietal'!H193)</f>
        <v/>
      </c>
      <c r="M103" s="28" t="str">
        <f>+IF('Exportación por varietal'!G265="","",'Exportación por varietal'!G265)</f>
        <v/>
      </c>
      <c r="N103" s="29" t="str">
        <f>+IF('Exportación por varietal'!H265="","",'Exportación por varietal'!H265)</f>
        <v/>
      </c>
    </row>
    <row r="104" spans="8:14" ht="12.95" customHeight="1" x14ac:dyDescent="0.25">
      <c r="H104" s="38" t="str">
        <f t="shared" si="5"/>
        <v>Sep</v>
      </c>
      <c r="I104" s="26" t="str">
        <f>+IF('Exportación por varietal'!G176="","",'Exportación por varietal'!G176)</f>
        <v/>
      </c>
      <c r="J104" s="25" t="str">
        <f>+IF('Exportación por varietal'!H176="","",'Exportación por varietal'!H176)</f>
        <v/>
      </c>
      <c r="K104" s="28" t="str">
        <f>+IF('Exportación por varietal'!G194="","",'Exportación por varietal'!G194)</f>
        <v/>
      </c>
      <c r="L104" s="41" t="str">
        <f>+IF('Exportación por varietal'!H194="","",'Exportación por varietal'!H194)</f>
        <v/>
      </c>
      <c r="M104" s="28" t="str">
        <f>+IF('Exportación por varietal'!G266="","",'Exportación por varietal'!G266)</f>
        <v/>
      </c>
      <c r="N104" s="29" t="str">
        <f>+IF('Exportación por varietal'!H266="","",'Exportación por varietal'!H266)</f>
        <v/>
      </c>
    </row>
    <row r="105" spans="8:14" ht="12.95" customHeight="1" x14ac:dyDescent="0.25">
      <c r="H105" s="38" t="str">
        <f t="shared" si="5"/>
        <v>Oct</v>
      </c>
      <c r="I105" s="26" t="str">
        <f>+IF('Exportación por varietal'!G177="","",'Exportación por varietal'!G177)</f>
        <v/>
      </c>
      <c r="J105" s="25" t="str">
        <f>+IF('Exportación por varietal'!H177="","",'Exportación por varietal'!H177)</f>
        <v/>
      </c>
      <c r="K105" s="28" t="str">
        <f>+IF('Exportación por varietal'!G195="","",'Exportación por varietal'!G195)</f>
        <v/>
      </c>
      <c r="L105" s="41" t="str">
        <f>+IF('Exportación por varietal'!H195="","",'Exportación por varietal'!H195)</f>
        <v/>
      </c>
      <c r="M105" s="28" t="str">
        <f>+IF('Exportación por varietal'!G267="","",'Exportación por varietal'!G267)</f>
        <v/>
      </c>
      <c r="N105" s="29" t="str">
        <f>+IF('Exportación por varietal'!H267="","",'Exportación por varietal'!H267)</f>
        <v/>
      </c>
    </row>
    <row r="106" spans="8:14" ht="12.95" customHeight="1" x14ac:dyDescent="0.25">
      <c r="H106" s="38" t="str">
        <f t="shared" si="5"/>
        <v>Nov</v>
      </c>
      <c r="I106" s="26" t="str">
        <f>+IF('Exportación por varietal'!G178="","",'Exportación por varietal'!G178)</f>
        <v/>
      </c>
      <c r="J106" s="25" t="str">
        <f>+IF('Exportación por varietal'!H178="","",'Exportación por varietal'!H178)</f>
        <v/>
      </c>
      <c r="K106" s="28" t="str">
        <f>+IF('Exportación por varietal'!G196="","",'Exportación por varietal'!G196)</f>
        <v/>
      </c>
      <c r="L106" s="41" t="str">
        <f>+IF('Exportación por varietal'!H196="","",'Exportación por varietal'!H196)</f>
        <v/>
      </c>
      <c r="M106" s="28" t="str">
        <f>+IF('Exportación por varietal'!G268="","",'Exportación por varietal'!G268)</f>
        <v/>
      </c>
      <c r="N106" s="29" t="str">
        <f>+IF('Exportación por varietal'!H268="","",'Exportación por varietal'!H268)</f>
        <v/>
      </c>
    </row>
    <row r="107" spans="8:14" ht="12.95" customHeight="1" thickBot="1" x14ac:dyDescent="0.3">
      <c r="H107" s="39" t="str">
        <f t="shared" si="5"/>
        <v>Dic</v>
      </c>
      <c r="I107" s="42" t="str">
        <f>+IF('Exportación por varietal'!G179="","",'Exportación por varietal'!G179)</f>
        <v/>
      </c>
      <c r="J107" s="32" t="str">
        <f>+IF('Exportación por varietal'!H179="","",'Exportación por varietal'!H179)</f>
        <v/>
      </c>
      <c r="K107" s="33" t="str">
        <f>+IF('Exportación por varietal'!G197="","",'Exportación por varietal'!G197)</f>
        <v/>
      </c>
      <c r="L107" s="43" t="str">
        <f>+IF('Exportación por varietal'!H197="","",'Exportación por varietal'!H197)</f>
        <v/>
      </c>
      <c r="M107" s="33" t="str">
        <f>+IF('Exportación por varietal'!G269="","",'Exportación por varietal'!G269)</f>
        <v/>
      </c>
      <c r="N107" s="34" t="str">
        <f>+IF('Exportación por varietal'!H269="","",'Exportación por varietal'!H269)</f>
        <v/>
      </c>
    </row>
    <row r="108" spans="8:14" ht="6" customHeight="1" x14ac:dyDescent="0.25"/>
    <row r="109" spans="8:14" ht="12.95" customHeight="1" x14ac:dyDescent="0.25"/>
    <row r="110" spans="8:14" ht="12.95" customHeight="1" x14ac:dyDescent="0.25"/>
    <row r="111" spans="8:14" ht="12.95" customHeight="1" x14ac:dyDescent="0.25"/>
    <row r="112" spans="8:14" ht="12.95" customHeight="1" x14ac:dyDescent="0.25"/>
    <row r="113" spans="2:14" ht="12.95" customHeight="1" x14ac:dyDescent="0.25"/>
    <row r="114" spans="2:14" ht="12.95" customHeight="1" x14ac:dyDescent="0.25"/>
    <row r="115" spans="2:14" ht="12.95" customHeight="1" x14ac:dyDescent="0.25"/>
    <row r="116" spans="2:14" ht="12.95" customHeight="1" x14ac:dyDescent="0.25"/>
    <row r="117" spans="2:14" ht="12.95" customHeight="1" x14ac:dyDescent="0.25"/>
    <row r="118" spans="2:14" ht="12.95" customHeight="1" x14ac:dyDescent="0.25"/>
    <row r="119" spans="2:14" ht="12.95" customHeight="1" x14ac:dyDescent="0.25"/>
    <row r="120" spans="2:14" ht="12.95" customHeight="1" x14ac:dyDescent="0.25"/>
    <row r="121" spans="2:14" ht="12.95" customHeight="1" x14ac:dyDescent="0.25"/>
    <row r="122" spans="2:14" ht="12.95" customHeight="1" x14ac:dyDescent="0.25"/>
    <row r="123" spans="2:14" ht="6" customHeight="1" thickBot="1" x14ac:dyDescent="0.3"/>
    <row r="124" spans="2:14" x14ac:dyDescent="0.25">
      <c r="B124" s="10"/>
      <c r="C124" s="263" t="s">
        <v>190</v>
      </c>
      <c r="D124" s="264"/>
      <c r="E124" s="263" t="s">
        <v>191</v>
      </c>
      <c r="F124" s="264"/>
      <c r="G124" s="265" t="s">
        <v>192</v>
      </c>
      <c r="H124" s="261"/>
      <c r="I124" s="261" t="s">
        <v>193</v>
      </c>
      <c r="J124" s="261"/>
      <c r="K124" s="261" t="s">
        <v>194</v>
      </c>
      <c r="L124" s="261"/>
      <c r="M124" s="261" t="s">
        <v>195</v>
      </c>
      <c r="N124" s="262"/>
    </row>
    <row r="125" spans="2:14" ht="25.5" x14ac:dyDescent="0.25">
      <c r="B125" s="11"/>
      <c r="C125" s="21" t="s">
        <v>179</v>
      </c>
      <c r="D125" s="12" t="s">
        <v>16</v>
      </c>
      <c r="E125" s="22" t="s">
        <v>179</v>
      </c>
      <c r="F125" s="12" t="s">
        <v>16</v>
      </c>
      <c r="G125" s="44" t="s">
        <v>179</v>
      </c>
      <c r="H125" s="45" t="s">
        <v>16</v>
      </c>
      <c r="I125" s="46" t="s">
        <v>179</v>
      </c>
      <c r="J125" s="45" t="s">
        <v>16</v>
      </c>
      <c r="K125" s="46" t="s">
        <v>179</v>
      </c>
      <c r="L125" s="45" t="s">
        <v>16</v>
      </c>
      <c r="M125" s="46" t="s">
        <v>179</v>
      </c>
      <c r="N125" s="47" t="s">
        <v>16</v>
      </c>
    </row>
    <row r="126" spans="2:14" ht="12.95" customHeight="1" x14ac:dyDescent="0.25">
      <c r="B126" s="38" t="str">
        <f t="shared" ref="B126:B137" si="6">+H96</f>
        <v>Ene</v>
      </c>
      <c r="C126" s="36">
        <f>+IF('Exportación por país'!G7="","",'Exportación por país'!G7)</f>
        <v>3.897929</v>
      </c>
      <c r="D126" s="25">
        <f>+IF('Exportación por país'!H7="","",'Exportación por país'!H7)</f>
        <v>0.13869718750109561</v>
      </c>
      <c r="E126" s="36">
        <f>+IF('Exportación por país'!G25="","",'Exportación por país'!G25)</f>
        <v>4.4134900000000004</v>
      </c>
      <c r="F126" s="25">
        <f>+IF('Exportación por país'!H25="","",'Exportación por país'!H25)</f>
        <v>0.12841080740552124</v>
      </c>
      <c r="G126" s="48">
        <f>+IF('Exportación por país'!G43="","",'Exportación por país'!G43)</f>
        <v>3.280729</v>
      </c>
      <c r="H126" s="49">
        <f>+IF('Exportación por país'!H43="","",'Exportación por país'!H43)</f>
        <v>-7.4320166375517749E-3</v>
      </c>
      <c r="I126" s="50">
        <f>+IF('Exportación por país'!G61="","",'Exportación por país'!G61)</f>
        <v>1.6599619999999999</v>
      </c>
      <c r="J126" s="49">
        <f>+IF('Exportación por país'!H61="","",'Exportación por país'!H61)</f>
        <v>1.5390339519438583</v>
      </c>
      <c r="K126" s="50">
        <f>+IF('Exportación por país'!G79="","",'Exportación por país'!G79)</f>
        <v>0.24204100000000001</v>
      </c>
      <c r="L126" s="49">
        <f>+IF('Exportación por país'!H79="","",'Exportación por país'!H79)</f>
        <v>-0.60876002786708494</v>
      </c>
      <c r="M126" s="50">
        <f>+IF('Exportación por país'!G97="","",'Exportación por país'!G97)</f>
        <v>0.24204100000000001</v>
      </c>
      <c r="N126" s="51">
        <f>+IF('Exportación por país'!H97="","",'Exportación por país'!H97)</f>
        <v>-0.95614363462022112</v>
      </c>
    </row>
    <row r="127" spans="2:14" ht="12.95" customHeight="1" x14ac:dyDescent="0.25">
      <c r="B127" s="38" t="str">
        <f t="shared" si="6"/>
        <v>Feb</v>
      </c>
      <c r="C127" s="36">
        <f>+IF('Exportación por país'!G8="","",'Exportación por país'!G8)</f>
        <v>4.5558269999999998</v>
      </c>
      <c r="D127" s="25">
        <f>+IF('Exportación por país'!H8="","",'Exportación por país'!H8)</f>
        <v>2.0959370728099946E-2</v>
      </c>
      <c r="E127" s="36">
        <f>+IF('Exportación por país'!G26="","",'Exportación por país'!G26)</f>
        <v>4.5945799999999997</v>
      </c>
      <c r="F127" s="25">
        <f>+IF('Exportación por país'!H26="","",'Exportación por país'!H26)</f>
        <v>0.38538473947410856</v>
      </c>
      <c r="G127" s="48">
        <f>+IF('Exportación por país'!G44="","",'Exportación por país'!G44)</f>
        <v>3.8085149999999999</v>
      </c>
      <c r="H127" s="49">
        <f>+IF('Exportación por país'!H44="","",'Exportación por país'!H44)</f>
        <v>9.0496071394927435E-2</v>
      </c>
      <c r="I127" s="50">
        <f>+IF('Exportación por país'!G62="","",'Exportación por país'!G62)</f>
        <v>1.250586</v>
      </c>
      <c r="J127" s="49">
        <f>+IF('Exportación por país'!H62="","",'Exportación por país'!H62)</f>
        <v>4.0016033690709385E-2</v>
      </c>
      <c r="K127" s="50">
        <f>+IF('Exportación por país'!G80="","",'Exportación por país'!G80)</f>
        <v>1.2561640000000001</v>
      </c>
      <c r="L127" s="49">
        <f>+IF('Exportación por país'!H80="","",'Exportación por país'!H80)</f>
        <v>1.148555986008843</v>
      </c>
      <c r="M127" s="50">
        <f>+IF('Exportación por país'!G98="","",'Exportación por país'!G98)</f>
        <v>1.2561640000000001</v>
      </c>
      <c r="N127" s="51">
        <f>+IF('Exportación por país'!H98="","",'Exportación por país'!H98)</f>
        <v>-0.28035711625871218</v>
      </c>
    </row>
    <row r="128" spans="2:14" ht="12.95" customHeight="1" x14ac:dyDescent="0.25">
      <c r="B128" s="38" t="str">
        <f t="shared" si="6"/>
        <v>Mar</v>
      </c>
      <c r="C128" s="36">
        <f>+IF('Exportación por país'!G9="","",'Exportación por país'!G9)</f>
        <v>5.4920980000000004</v>
      </c>
      <c r="D128" s="25">
        <f>+IF('Exportación por país'!H9="","",'Exportación por país'!H9)</f>
        <v>0.17922809175227128</v>
      </c>
      <c r="E128" s="36">
        <f>+IF('Exportación por país'!G27="","",'Exportación por país'!G27)</f>
        <v>5.0279780000000001</v>
      </c>
      <c r="F128" s="25">
        <f>+IF('Exportación por país'!H27="","",'Exportación por país'!H27)</f>
        <v>0.21954767875013759</v>
      </c>
      <c r="G128" s="48">
        <f>+IF('Exportación por país'!G45="","",'Exportación por país'!G45)</f>
        <v>3.163608</v>
      </c>
      <c r="H128" s="49">
        <f>+IF('Exportación por país'!H45="","",'Exportación por país'!H45)</f>
        <v>-0.238414473266095</v>
      </c>
      <c r="I128" s="50">
        <f>+IF('Exportación por país'!G63="","",'Exportación por país'!G63)</f>
        <v>2.1121210000000001</v>
      </c>
      <c r="J128" s="49">
        <f>+IF('Exportación por país'!H63="","",'Exportación por país'!H63)</f>
        <v>1.3203695240438913</v>
      </c>
      <c r="K128" s="50">
        <f>+IF('Exportación por país'!G81="","",'Exportación por país'!G81)</f>
        <v>2.1648969999999998</v>
      </c>
      <c r="L128" s="49">
        <f>+IF('Exportación por país'!H81="","",'Exportación por país'!H81)</f>
        <v>2.8814409885326193</v>
      </c>
      <c r="M128" s="50">
        <f>+IF('Exportación por país'!G99="","",'Exportación por país'!G99)</f>
        <v>2.1648969999999998</v>
      </c>
      <c r="N128" s="51">
        <f>+IF('Exportación por país'!H99="","",'Exportación por país'!H99)</f>
        <v>11.463353693991399</v>
      </c>
    </row>
    <row r="129" spans="2:14" ht="12.95" customHeight="1" x14ac:dyDescent="0.25">
      <c r="B129" s="38" t="str">
        <f t="shared" si="6"/>
        <v>Abr</v>
      </c>
      <c r="C129" s="36">
        <f>+IF('Exportación por país'!G10="","",'Exportación por país'!G10)</f>
        <v>4.5750310000000001</v>
      </c>
      <c r="D129" s="25">
        <f>+IF('Exportación por país'!H10="","",'Exportación por país'!H10)</f>
        <v>-0.13541256226640941</v>
      </c>
      <c r="E129" s="36">
        <f>+IF('Exportación por país'!G28="","",'Exportación por país'!G28)</f>
        <v>4.9651649999999998</v>
      </c>
      <c r="F129" s="25">
        <f>+IF('Exportación por país'!H28="","",'Exportación por país'!H28)</f>
        <v>0.4741926873565383</v>
      </c>
      <c r="G129" s="48">
        <f>+IF('Exportación por país'!G46="","",'Exportación por país'!G46)</f>
        <v>2.8395280000000001</v>
      </c>
      <c r="H129" s="49">
        <f>+IF('Exportación por país'!H46="","",'Exportación por país'!H46)</f>
        <v>-0.35163162535980153</v>
      </c>
      <c r="I129" s="50">
        <f>+IF('Exportación por país'!G64="","",'Exportación por país'!G64)</f>
        <v>1.886385</v>
      </c>
      <c r="J129" s="49">
        <f>+IF('Exportación por país'!H64="","",'Exportación por país'!H64)</f>
        <v>1.7585543796639813</v>
      </c>
      <c r="K129" s="50">
        <f>+IF('Exportación por país'!G82="","",'Exportación por país'!G82)</f>
        <v>0.28212900000000002</v>
      </c>
      <c r="L129" s="49">
        <f>+IF('Exportación por país'!H82="","",'Exportación por país'!H82)</f>
        <v>-0.51129314720152697</v>
      </c>
      <c r="M129" s="50">
        <f>+IF('Exportación por país'!G100="","",'Exportación por país'!G100)</f>
        <v>0.28212900000000002</v>
      </c>
      <c r="N129" s="51">
        <f>+IF('Exportación por país'!H100="","",'Exportación por país'!H100)</f>
        <v>-0.93693533194177636</v>
      </c>
    </row>
    <row r="130" spans="2:14" ht="12.95" customHeight="1" x14ac:dyDescent="0.25">
      <c r="B130" s="38" t="str">
        <f t="shared" si="6"/>
        <v>May</v>
      </c>
      <c r="C130" s="36">
        <f>+IF('Exportación por país'!G11="","",'Exportación por país'!G11)</f>
        <v>6.903416</v>
      </c>
      <c r="D130" s="25">
        <f>+IF('Exportación por país'!H11="","",'Exportación por país'!H11)</f>
        <v>0.13068899409466384</v>
      </c>
      <c r="E130" s="36">
        <f>+IF('Exportación por país'!G29="","",'Exportación por país'!G29)</f>
        <v>6.4280369999999998</v>
      </c>
      <c r="F130" s="25">
        <f>+IF('Exportación por país'!H29="","",'Exportación por país'!H29)</f>
        <v>0.21653681895242927</v>
      </c>
      <c r="G130" s="48">
        <f>+IF('Exportación por país'!G47="","",'Exportación por país'!G47)</f>
        <v>2.9217689999999998</v>
      </c>
      <c r="H130" s="49">
        <f>+IF('Exportación por país'!H47="","",'Exportación por país'!H47)</f>
        <v>-0.46877265326493378</v>
      </c>
      <c r="I130" s="50">
        <f>+IF('Exportación por país'!G65="","",'Exportación por país'!G65)</f>
        <v>2.4252919999999998</v>
      </c>
      <c r="J130" s="49">
        <f>+IF('Exportación por país'!H65="","",'Exportación por país'!H65)</f>
        <v>0.66928695958609419</v>
      </c>
      <c r="K130" s="50">
        <f>+IF('Exportación por país'!G83="","",'Exportación por país'!G83)</f>
        <v>0.44749299999999997</v>
      </c>
      <c r="L130" s="49">
        <f>+IF('Exportación por país'!H83="","",'Exportación por país'!H83)</f>
        <v>-0.42266119293610083</v>
      </c>
      <c r="M130" s="50">
        <f>+IF('Exportación por país'!G101="","",'Exportación por país'!G101)</f>
        <v>0.44749299999999997</v>
      </c>
      <c r="N130" s="51">
        <f>+IF('Exportación por país'!H101="","",'Exportación por país'!H101)</f>
        <v>-0.88933285587029753</v>
      </c>
    </row>
    <row r="131" spans="2:14" ht="12.95" customHeight="1" x14ac:dyDescent="0.25">
      <c r="B131" s="38" t="str">
        <f t="shared" si="6"/>
        <v>Jun</v>
      </c>
      <c r="C131" s="36">
        <f>+IF('Exportación por país'!G12="","",'Exportación por país'!G12)</f>
        <v>7.3539219999999998</v>
      </c>
      <c r="D131" s="25">
        <f>+IF('Exportación por país'!H12="","",'Exportación por país'!H12)</f>
        <v>1.6904723925482563</v>
      </c>
      <c r="E131" s="36">
        <f>+IF('Exportación por país'!G30="","",'Exportación por país'!G30)</f>
        <v>3.876458</v>
      </c>
      <c r="F131" s="25">
        <f>+IF('Exportación por país'!H30="","",'Exportación por país'!H30)</f>
        <v>-0.19031610493650397</v>
      </c>
      <c r="G131" s="48">
        <f>+IF('Exportación por país'!G48="","",'Exportación por país'!G48)</f>
        <v>2.1336059999999999</v>
      </c>
      <c r="H131" s="49">
        <f>+IF('Exportación por país'!H48="","",'Exportación por país'!H48)</f>
        <v>-0.19062238368928119</v>
      </c>
      <c r="I131" s="50">
        <f>+IF('Exportación por país'!G66="","",'Exportación por país'!G66)</f>
        <v>2.4155790000000001</v>
      </c>
      <c r="J131" s="49">
        <f>+IF('Exportación por país'!H66="","",'Exportación por país'!H66)</f>
        <v>0.20124750608187814</v>
      </c>
      <c r="K131" s="50">
        <f>+IF('Exportación por país'!G84="","",'Exportación por país'!G84)</f>
        <v>0.44186300000000001</v>
      </c>
      <c r="L131" s="49">
        <f>+IF('Exportación por país'!H84="","",'Exportación por país'!H84)</f>
        <v>-0.39326785368553019</v>
      </c>
      <c r="M131" s="50">
        <f>+IF('Exportación por país'!G102="","",'Exportación por país'!G102)</f>
        <v>0.44186300000000001</v>
      </c>
      <c r="N131" s="51">
        <f>+IF('Exportación por país'!H102="","",'Exportación por país'!H102)</f>
        <v>-0.88534944750879474</v>
      </c>
    </row>
    <row r="132" spans="2:14" ht="12.95" customHeight="1" x14ac:dyDescent="0.25">
      <c r="B132" s="38" t="str">
        <f t="shared" si="6"/>
        <v>Jul</v>
      </c>
      <c r="C132" s="36" t="str">
        <f>+IF('Exportación por país'!G13="","",'Exportación por país'!G13)</f>
        <v/>
      </c>
      <c r="D132" s="25" t="str">
        <f>+IF('Exportación por país'!H13="","",'Exportación por país'!H13)</f>
        <v/>
      </c>
      <c r="E132" s="36" t="str">
        <f>+IF('Exportación por país'!G31="","",'Exportación por país'!G31)</f>
        <v/>
      </c>
      <c r="F132" s="41" t="str">
        <f>+IF('Exportación por país'!H31="","",'Exportación por país'!H31)</f>
        <v/>
      </c>
      <c r="G132" s="48" t="str">
        <f>+IF('Exportación por país'!G49="","",'Exportación por país'!G49)</f>
        <v/>
      </c>
      <c r="H132" s="52" t="str">
        <f>+IF('Exportación por país'!H49="","",'Exportación por país'!H49)</f>
        <v/>
      </c>
      <c r="I132" s="50" t="str">
        <f>+IF('Exportación por país'!P67="","",'Exportación por país'!P67)</f>
        <v/>
      </c>
      <c r="J132" s="52" t="str">
        <f>+IF('Exportación por país'!Q67="","",'Exportación por país'!Q67)</f>
        <v/>
      </c>
      <c r="K132" s="50" t="str">
        <f>+IF('Exportación por país'!G85="","",'Exportación por país'!G85)</f>
        <v/>
      </c>
      <c r="L132" s="52" t="str">
        <f>+IF('Exportación por país'!H85="","",'Exportación por país'!H85)</f>
        <v/>
      </c>
      <c r="M132" s="50" t="str">
        <f>+IF('Exportación por país'!G103="","",'Exportación por país'!G103)</f>
        <v/>
      </c>
      <c r="N132" s="53" t="str">
        <f>+IF('Exportación por país'!H103="","",'Exportación por país'!H103)</f>
        <v/>
      </c>
    </row>
    <row r="133" spans="2:14" ht="12.95" customHeight="1" x14ac:dyDescent="0.25">
      <c r="B133" s="38" t="str">
        <f t="shared" si="6"/>
        <v>Ago</v>
      </c>
      <c r="C133" s="36" t="str">
        <f>+IF('Exportación por país'!G14="","",'Exportación por país'!G14)</f>
        <v/>
      </c>
      <c r="D133" s="25" t="str">
        <f>+IF('Exportación por país'!H14="","",'Exportación por país'!H14)</f>
        <v/>
      </c>
      <c r="E133" s="36" t="str">
        <f>+IF('Exportación por país'!G32="","",'Exportación por país'!G32)</f>
        <v/>
      </c>
      <c r="F133" s="41" t="str">
        <f>+IF('Exportación por país'!H32="","",'Exportación por país'!H32)</f>
        <v/>
      </c>
      <c r="G133" s="48" t="str">
        <f>+IF('Exportación por país'!G50="","",'Exportación por país'!G50)</f>
        <v/>
      </c>
      <c r="H133" s="52" t="str">
        <f>+IF('Exportación por país'!H50="","",'Exportación por país'!H50)</f>
        <v/>
      </c>
      <c r="I133" s="50" t="str">
        <f>+IF('Exportación por país'!P68="","",'Exportación por país'!P68)</f>
        <v/>
      </c>
      <c r="J133" s="52" t="str">
        <f>+IF('Exportación por país'!Q68="","",'Exportación por país'!Q68)</f>
        <v/>
      </c>
      <c r="K133" s="50" t="str">
        <f>+IF('Exportación por país'!G86="","",'Exportación por país'!G86)</f>
        <v/>
      </c>
      <c r="L133" s="52" t="str">
        <f>+IF('Exportación por país'!H86="","",'Exportación por país'!H86)</f>
        <v/>
      </c>
      <c r="M133" s="50" t="str">
        <f>+IF('Exportación por país'!G104="","",'Exportación por país'!G104)</f>
        <v/>
      </c>
      <c r="N133" s="53" t="str">
        <f>+IF('Exportación por país'!H104="","",'Exportación por país'!H104)</f>
        <v/>
      </c>
    </row>
    <row r="134" spans="2:14" ht="12.95" customHeight="1" x14ac:dyDescent="0.25">
      <c r="B134" s="38" t="str">
        <f t="shared" si="6"/>
        <v>Sep</v>
      </c>
      <c r="C134" s="36" t="str">
        <f>+IF('Exportación por país'!G15="","",'Exportación por país'!G15)</f>
        <v/>
      </c>
      <c r="D134" s="25" t="str">
        <f>+IF('Exportación por país'!H15="","",'Exportación por país'!H15)</f>
        <v/>
      </c>
      <c r="E134" s="36" t="str">
        <f>+IF('Exportación por país'!G33="","",'Exportación por país'!G33)</f>
        <v/>
      </c>
      <c r="F134" s="41" t="str">
        <f>+IF('Exportación por país'!H33="","",'Exportación por país'!H33)</f>
        <v/>
      </c>
      <c r="G134" s="48" t="str">
        <f>+IF('Exportación por país'!G51="","",'Exportación por país'!G51)</f>
        <v/>
      </c>
      <c r="H134" s="52" t="str">
        <f>+IF('Exportación por país'!H51="","",'Exportación por país'!H51)</f>
        <v/>
      </c>
      <c r="I134" s="50" t="str">
        <f>+IF('Exportación por país'!P69="","",'Exportación por país'!P69)</f>
        <v/>
      </c>
      <c r="J134" s="52" t="str">
        <f>+IF('Exportación por país'!Q69="","",'Exportación por país'!Q69)</f>
        <v/>
      </c>
      <c r="K134" s="50" t="str">
        <f>+IF('Exportación por país'!G87="","",'Exportación por país'!G87)</f>
        <v/>
      </c>
      <c r="L134" s="52" t="str">
        <f>+IF('Exportación por país'!H87="","",'Exportación por país'!H87)</f>
        <v/>
      </c>
      <c r="M134" s="50" t="str">
        <f>+IF('Exportación por país'!G105="","",'Exportación por país'!G105)</f>
        <v/>
      </c>
      <c r="N134" s="53" t="str">
        <f>+IF('Exportación por país'!H105="","",'Exportación por país'!H105)</f>
        <v/>
      </c>
    </row>
    <row r="135" spans="2:14" ht="12.95" customHeight="1" x14ac:dyDescent="0.25">
      <c r="B135" s="38" t="str">
        <f t="shared" si="6"/>
        <v>Oct</v>
      </c>
      <c r="C135" s="36" t="str">
        <f>+IF('Exportación por país'!G16="","",'Exportación por país'!G16)</f>
        <v/>
      </c>
      <c r="D135" s="25" t="str">
        <f>+IF('Exportación por país'!H16="","",'Exportación por país'!H16)</f>
        <v/>
      </c>
      <c r="E135" s="36" t="str">
        <f>+IF('Exportación por país'!G34="","",'Exportación por país'!G34)</f>
        <v/>
      </c>
      <c r="F135" s="41" t="str">
        <f>+IF('Exportación por país'!H34="","",'Exportación por país'!H34)</f>
        <v/>
      </c>
      <c r="G135" s="48" t="str">
        <f>+IF('Exportación por país'!G52="","",'Exportación por país'!G52)</f>
        <v/>
      </c>
      <c r="H135" s="52" t="str">
        <f>+IF('Exportación por país'!H52="","",'Exportación por país'!H52)</f>
        <v/>
      </c>
      <c r="I135" s="50" t="str">
        <f>+IF('Exportación por país'!P70="","",'Exportación por país'!P70)</f>
        <v/>
      </c>
      <c r="J135" s="52" t="str">
        <f>+IF('Exportación por país'!Q70="","",'Exportación por país'!Q70)</f>
        <v/>
      </c>
      <c r="K135" s="50" t="str">
        <f>+IF('Exportación por país'!G88="","",'Exportación por país'!G88)</f>
        <v/>
      </c>
      <c r="L135" s="52" t="str">
        <f>+IF('Exportación por país'!H88="","",'Exportación por país'!H88)</f>
        <v/>
      </c>
      <c r="M135" s="50" t="str">
        <f>+IF('Exportación por país'!G106="","",'Exportación por país'!G106)</f>
        <v/>
      </c>
      <c r="N135" s="53" t="str">
        <f>+IF('Exportación por país'!H106="","",'Exportación por país'!H106)</f>
        <v/>
      </c>
    </row>
    <row r="136" spans="2:14" ht="12.95" customHeight="1" x14ac:dyDescent="0.25">
      <c r="B136" s="38" t="str">
        <f t="shared" si="6"/>
        <v>Nov</v>
      </c>
      <c r="C136" s="36" t="str">
        <f>+IF('Exportación por país'!G17="","",'Exportación por país'!G17)</f>
        <v/>
      </c>
      <c r="D136" s="25" t="str">
        <f>+IF('Exportación por país'!H17="","",'Exportación por país'!H17)</f>
        <v/>
      </c>
      <c r="E136" s="36" t="str">
        <f>+IF('Exportación por país'!G35="","",'Exportación por país'!G35)</f>
        <v/>
      </c>
      <c r="F136" s="41" t="str">
        <f>+IF('Exportación por país'!H35="","",'Exportación por país'!H35)</f>
        <v/>
      </c>
      <c r="G136" s="48" t="str">
        <f>+IF('Exportación por país'!G53="","",'Exportación por país'!G53)</f>
        <v/>
      </c>
      <c r="H136" s="52" t="str">
        <f>+IF('Exportación por país'!H53="","",'Exportación por país'!H53)</f>
        <v/>
      </c>
      <c r="I136" s="50" t="str">
        <f>+IF('Exportación por país'!P71="","",'Exportación por país'!P71)</f>
        <v/>
      </c>
      <c r="J136" s="52" t="str">
        <f>+IF('Exportación por país'!Q71="","",'Exportación por país'!Q71)</f>
        <v/>
      </c>
      <c r="K136" s="50" t="str">
        <f>+IF('Exportación por país'!G89="","",'Exportación por país'!G89)</f>
        <v/>
      </c>
      <c r="L136" s="52" t="str">
        <f>+IF('Exportación por país'!H89="","",'Exportación por país'!H89)</f>
        <v/>
      </c>
      <c r="M136" s="50" t="str">
        <f>+IF('Exportación por país'!G107="","",'Exportación por país'!G107)</f>
        <v/>
      </c>
      <c r="N136" s="53" t="str">
        <f>+IF('Exportación por país'!H107="","",'Exportación por país'!H107)</f>
        <v/>
      </c>
    </row>
    <row r="137" spans="2:14" ht="12.95" customHeight="1" thickBot="1" x14ac:dyDescent="0.3">
      <c r="B137" s="39" t="str">
        <f t="shared" si="6"/>
        <v>Dic</v>
      </c>
      <c r="C137" s="37" t="str">
        <f>+IF('Exportación por país'!G18="","",'Exportación por país'!G18)</f>
        <v/>
      </c>
      <c r="D137" s="32" t="str">
        <f>+IF('Exportación por país'!H18="","",'Exportación por país'!H18)</f>
        <v/>
      </c>
      <c r="E137" s="37" t="str">
        <f>+IF('Exportación por país'!G36="","",'Exportación por país'!G36)</f>
        <v/>
      </c>
      <c r="F137" s="43" t="str">
        <f>+IF('Exportación por país'!H36="","",'Exportación por país'!H36)</f>
        <v/>
      </c>
      <c r="G137" s="54" t="str">
        <f>+IF('Exportación por país'!G54="","",'Exportación por país'!G54)</f>
        <v/>
      </c>
      <c r="H137" s="55" t="str">
        <f>+IF('Exportación por país'!H54="","",'Exportación por país'!H54)</f>
        <v/>
      </c>
      <c r="I137" s="56" t="str">
        <f>+IF('Exportación por país'!P72="","",'Exportación por país'!P72)</f>
        <v/>
      </c>
      <c r="J137" s="55" t="str">
        <f>+IF('Exportación por país'!Q72="","",'Exportación por país'!Q72)</f>
        <v/>
      </c>
      <c r="K137" s="56" t="str">
        <f>+IF('Exportación por país'!G90="","",'Exportación por país'!G90)</f>
        <v/>
      </c>
      <c r="L137" s="55" t="str">
        <f>+IF('Exportación por país'!H90="","",'Exportación por país'!H90)</f>
        <v/>
      </c>
      <c r="M137" s="56" t="str">
        <f>+IF('Exportación por país'!G108="","",'Exportación por país'!G108)</f>
        <v/>
      </c>
      <c r="N137" s="57" t="str">
        <f>+IF('Exportación por país'!H108="","",'Exportación por país'!H108)</f>
        <v/>
      </c>
    </row>
    <row r="138" spans="2:14" ht="6" customHeight="1" x14ac:dyDescent="0.25"/>
    <row r="139" spans="2:14" ht="12.95" customHeight="1" x14ac:dyDescent="0.25"/>
    <row r="140" spans="2:14" ht="12.95" customHeight="1" x14ac:dyDescent="0.25"/>
    <row r="141" spans="2:14" ht="12.95" customHeight="1" x14ac:dyDescent="0.25"/>
    <row r="142" spans="2:14" ht="12.95" customHeight="1" x14ac:dyDescent="0.25"/>
    <row r="143" spans="2:14" ht="12.95" customHeight="1" x14ac:dyDescent="0.25"/>
    <row r="144" spans="2:14" ht="12.95" customHeight="1" x14ac:dyDescent="0.25"/>
    <row r="145" spans="2:14" ht="12.95" customHeight="1" x14ac:dyDescent="0.25"/>
    <row r="146" spans="2:14" ht="12.95" customHeight="1" x14ac:dyDescent="0.25"/>
    <row r="147" spans="2:14" ht="12.95" customHeight="1" x14ac:dyDescent="0.25"/>
    <row r="148" spans="2:14" ht="12.95" customHeight="1" x14ac:dyDescent="0.25"/>
    <row r="149" spans="2:14" ht="12.95" customHeight="1" x14ac:dyDescent="0.25"/>
    <row r="150" spans="2:14" ht="12.95" customHeight="1" x14ac:dyDescent="0.25"/>
    <row r="151" spans="2:14" ht="6" customHeight="1" thickBot="1" x14ac:dyDescent="0.3"/>
    <row r="152" spans="2:14" x14ac:dyDescent="0.25">
      <c r="B152" s="10"/>
      <c r="C152" s="263" t="s">
        <v>190</v>
      </c>
      <c r="D152" s="264"/>
      <c r="E152" s="263" t="s">
        <v>191</v>
      </c>
      <c r="F152" s="264"/>
      <c r="G152" s="265" t="s">
        <v>192</v>
      </c>
      <c r="H152" s="261"/>
      <c r="I152" s="261" t="s">
        <v>193</v>
      </c>
      <c r="J152" s="261"/>
      <c r="K152" s="261" t="s">
        <v>194</v>
      </c>
      <c r="L152" s="261"/>
      <c r="M152" s="261" t="s">
        <v>195</v>
      </c>
      <c r="N152" s="262"/>
    </row>
    <row r="153" spans="2:14" ht="25.5" x14ac:dyDescent="0.25">
      <c r="B153" s="11"/>
      <c r="C153" s="21" t="s">
        <v>181</v>
      </c>
      <c r="D153" s="12" t="s">
        <v>16</v>
      </c>
      <c r="E153" s="22" t="s">
        <v>181</v>
      </c>
      <c r="F153" s="12" t="s">
        <v>16</v>
      </c>
      <c r="G153" s="44" t="s">
        <v>181</v>
      </c>
      <c r="H153" s="45" t="s">
        <v>16</v>
      </c>
      <c r="I153" s="46" t="s">
        <v>181</v>
      </c>
      <c r="J153" s="45" t="s">
        <v>16</v>
      </c>
      <c r="K153" s="46" t="s">
        <v>181</v>
      </c>
      <c r="L153" s="45" t="s">
        <v>16</v>
      </c>
      <c r="M153" s="46" t="s">
        <v>181</v>
      </c>
      <c r="N153" s="47" t="s">
        <v>16</v>
      </c>
    </row>
    <row r="154" spans="2:14" ht="12.95" customHeight="1" x14ac:dyDescent="0.25">
      <c r="B154" s="38" t="str">
        <f>+B126</f>
        <v>Ene</v>
      </c>
      <c r="C154" s="36">
        <f>+IF('Exportación por país'!G204="","",'Exportación por país'!G204)</f>
        <v>14.308999999999999</v>
      </c>
      <c r="D154" s="25">
        <f>+IF('Exportación por país'!H204="","",'Exportación por país'!H204)</f>
        <v>1.2883131591986841E-2</v>
      </c>
      <c r="E154" s="36">
        <f>+IF('Exportación por país'!G222="","",'Exportación por país'!G222)</f>
        <v>8.5909999999999993</v>
      </c>
      <c r="F154" s="25">
        <f>+IF('Exportación por país'!H222="","",'Exportación por país'!H222)</f>
        <v>-0.12648703609557721</v>
      </c>
      <c r="G154" s="48">
        <f>+IF('Exportación por país'!G240="","",'Exportación por país'!G240)</f>
        <v>6.8689999999999998</v>
      </c>
      <c r="H154" s="49">
        <f>+IF('Exportación por país'!H240="","",'Exportación por país'!H240)</f>
        <v>0.75812643972357296</v>
      </c>
      <c r="I154" s="50">
        <f>+IF('Exportación por país'!G258="","",'Exportación por país'!G258)</f>
        <v>5.4989999999999997</v>
      </c>
      <c r="J154" s="49">
        <f>+IF('Exportación por país'!H258="","",'Exportación por país'!H258)</f>
        <v>1.8359979370809691</v>
      </c>
      <c r="K154" s="50">
        <f>+IF('Exportación por país'!G276="","",'Exportación por país'!G276)</f>
        <v>1.4710000000000001</v>
      </c>
      <c r="L154" s="49">
        <f>+IF('Exportación por país'!H276="","",'Exportación por país'!H276)</f>
        <v>-0.31197380729653879</v>
      </c>
      <c r="M154" s="50">
        <f>+IF('Exportación por país'!G294="","",'Exportación por país'!G294)</f>
        <v>0.97399999999999998</v>
      </c>
      <c r="N154" s="51">
        <f>+IF('Exportación por país'!H294="","",'Exportación por país'!H294)</f>
        <v>-0.63885799035965896</v>
      </c>
    </row>
    <row r="155" spans="2:14" ht="12.95" customHeight="1" x14ac:dyDescent="0.25">
      <c r="B155" s="38" t="str">
        <f t="shared" ref="B155:B165" si="7">+B127</f>
        <v>Feb</v>
      </c>
      <c r="C155" s="36">
        <f>+IF('Exportación por país'!G205="","",'Exportación por país'!G205)</f>
        <v>17.524999999999999</v>
      </c>
      <c r="D155" s="25">
        <f>+IF('Exportación por país'!H205="","",'Exportación por país'!H205)</f>
        <v>-6.2081883864062104E-2</v>
      </c>
      <c r="E155" s="36">
        <f>+IF('Exportación por país'!G223="","",'Exportación por país'!G223)</f>
        <v>9.6549999999999994</v>
      </c>
      <c r="F155" s="25">
        <f>+IF('Exportación por país'!H223="","",'Exportación por país'!H223)</f>
        <v>0.1600384476751171</v>
      </c>
      <c r="G155" s="48">
        <f>+IF('Exportación por país'!G241="","",'Exportación por país'!G241)</f>
        <v>4.7320000000000002</v>
      </c>
      <c r="H155" s="49">
        <f>+IF('Exportación por país'!H241="","",'Exportación por país'!H241)</f>
        <v>-0.18046414963630064</v>
      </c>
      <c r="I155" s="50">
        <f>+IF('Exportación por país'!G259="","",'Exportación por país'!G259)</f>
        <v>4.0529999999999999</v>
      </c>
      <c r="J155" s="49">
        <f>+IF('Exportación por país'!H259="","",'Exportación por país'!H259)</f>
        <v>3.976398152898919E-2</v>
      </c>
      <c r="K155" s="50">
        <f>+IF('Exportación por país'!G277="","",'Exportación por país'!G277)</f>
        <v>2.5049999999999999</v>
      </c>
      <c r="L155" s="49">
        <f>+IF('Exportación por país'!H277="","",'Exportación por país'!H277)</f>
        <v>0.18889416231608913</v>
      </c>
      <c r="M155" s="50">
        <f>+IF('Exportación por país'!G295="","",'Exportación por país'!G295)</f>
        <v>2.7120000000000002</v>
      </c>
      <c r="N155" s="51">
        <f>+IF('Exportación por país'!H295="","",'Exportación por país'!H295)</f>
        <v>0.9510791366906477</v>
      </c>
    </row>
    <row r="156" spans="2:14" ht="12.95" customHeight="1" x14ac:dyDescent="0.25">
      <c r="B156" s="38" t="str">
        <f t="shared" si="7"/>
        <v>Mar</v>
      </c>
      <c r="C156" s="36">
        <f>+IF('Exportación por país'!G206="","",'Exportación por país'!G206)</f>
        <v>19.044</v>
      </c>
      <c r="D156" s="25">
        <f>+IF('Exportación por país'!H206="","",'Exportación por país'!H206)</f>
        <v>-7.0797755550134234E-2</v>
      </c>
      <c r="E156" s="36">
        <f>+IF('Exportación por país'!G224="","",'Exportación por país'!G224)</f>
        <v>11.199</v>
      </c>
      <c r="F156" s="25">
        <f>+IF('Exportación por país'!H224="","",'Exportación por país'!H224)</f>
        <v>0.19558022846162038</v>
      </c>
      <c r="G156" s="48">
        <f>+IF('Exportación por país'!G242="","",'Exportación por país'!G242)</f>
        <v>5.1230000000000002</v>
      </c>
      <c r="H156" s="49">
        <f>+IF('Exportación por país'!H242="","",'Exportación por país'!H242)</f>
        <v>-0.18965517241379304</v>
      </c>
      <c r="I156" s="50">
        <f>+IF('Exportación por país'!G260="","",'Exportación por país'!G260)</f>
        <v>6.1929999999999996</v>
      </c>
      <c r="J156" s="49">
        <f>+IF('Exportación por país'!H260="","",'Exportación por país'!H260)</f>
        <v>1.1165413533834583</v>
      </c>
      <c r="K156" s="50">
        <f>+IF('Exportación por país'!G278="","",'Exportación por país'!G278)</f>
        <v>2.536</v>
      </c>
      <c r="L156" s="49">
        <f>+IF('Exportación por país'!H278="","",'Exportación por país'!H278)</f>
        <v>0.3561497326203209</v>
      </c>
      <c r="M156" s="50">
        <f>+IF('Exportación por país'!G296="","",'Exportación por país'!G296)</f>
        <v>2.3079999999999998</v>
      </c>
      <c r="N156" s="51">
        <f>+IF('Exportación por país'!H296="","",'Exportación por país'!H296)</f>
        <v>2.1922544951590592</v>
      </c>
    </row>
    <row r="157" spans="2:14" ht="12.95" customHeight="1" x14ac:dyDescent="0.25">
      <c r="B157" s="38" t="str">
        <f t="shared" si="7"/>
        <v>Abr</v>
      </c>
      <c r="C157" s="36">
        <f>+IF('Exportación por país'!G207="","",'Exportación por país'!G207)</f>
        <v>17.116</v>
      </c>
      <c r="D157" s="25">
        <f>+IF('Exportación por país'!H207="","",'Exportación por país'!H207)</f>
        <v>-0.21388876130987922</v>
      </c>
      <c r="E157" s="36">
        <f>+IF('Exportación por país'!G225="","",'Exportación por país'!G225)</f>
        <v>10.717000000000001</v>
      </c>
      <c r="F157" s="25">
        <f>+IF('Exportación por país'!H225="","",'Exportación por país'!H225)</f>
        <v>0.3061547836684948</v>
      </c>
      <c r="G157" s="48">
        <f>+IF('Exportación por país'!G243="","",'Exportación por país'!G243)</f>
        <v>6.6260000000000003</v>
      </c>
      <c r="H157" s="49">
        <f>+IF('Exportación por país'!H243="","",'Exportación por país'!H243)</f>
        <v>6.9227045344521621E-2</v>
      </c>
      <c r="I157" s="50">
        <f>+IF('Exportación por país'!G261="","",'Exportación por país'!G261)</f>
        <v>5.9059999999999997</v>
      </c>
      <c r="J157" s="49">
        <f>+IF('Exportación por país'!H261="","",'Exportación por país'!H261)</f>
        <v>1.7042124542124539</v>
      </c>
      <c r="K157" s="50">
        <f>+IF('Exportación por país'!G279="","",'Exportación por país'!G279)</f>
        <v>2.1869999999999998</v>
      </c>
      <c r="L157" s="49">
        <f>+IF('Exportación por país'!H279="","",'Exportación por país'!H279)</f>
        <v>6.787109375E-2</v>
      </c>
      <c r="M157" s="50">
        <f>+IF('Exportación por país'!G297="","",'Exportación por país'!G297)</f>
        <v>1.2250000000000001</v>
      </c>
      <c r="N157" s="51">
        <f>+IF('Exportación por país'!H297="","",'Exportación por país'!H297)</f>
        <v>-0.41970630033159639</v>
      </c>
    </row>
    <row r="158" spans="2:14" ht="12.95" customHeight="1" x14ac:dyDescent="0.25">
      <c r="B158" s="38" t="str">
        <f t="shared" si="7"/>
        <v>May</v>
      </c>
      <c r="C158" s="36">
        <f>+IF('Exportación por país'!G208="","",'Exportación por país'!G208)</f>
        <v>24.286000000000001</v>
      </c>
      <c r="D158" s="25">
        <f>+IF('Exportación por país'!H208="","",'Exportación por país'!H208)</f>
        <v>9.8119008862362245E-2</v>
      </c>
      <c r="E158" s="36">
        <f>+IF('Exportación por país'!G226="","",'Exportación por país'!G226)</f>
        <v>11.436999999999999</v>
      </c>
      <c r="F158" s="25">
        <f>+IF('Exportación por país'!H226="","",'Exportación por país'!H226)</f>
        <v>-6.3692181743757681E-2</v>
      </c>
      <c r="G158" s="48">
        <f>+IF('Exportación por país'!G244="","",'Exportación por país'!G244)</f>
        <v>6.1070000000000002</v>
      </c>
      <c r="H158" s="49">
        <f>+IF('Exportación por país'!H244="","",'Exportación por país'!H244)</f>
        <v>-0.13608714103833641</v>
      </c>
      <c r="I158" s="50">
        <f>+IF('Exportación por país'!G262="","",'Exportación por país'!G262)</f>
        <v>6.9539999999999997</v>
      </c>
      <c r="J158" s="49">
        <f>+IF('Exportación por país'!H262="","",'Exportación por país'!H262)</f>
        <v>0.78766066838046256</v>
      </c>
      <c r="K158" s="50">
        <f>+IF('Exportación por país'!G280="","",'Exportación por país'!G280)</f>
        <v>2.2789999999999999</v>
      </c>
      <c r="L158" s="49">
        <f>+IF('Exportación por país'!H280="","",'Exportación por país'!H280)</f>
        <v>-0.11357448463632835</v>
      </c>
      <c r="M158" s="50">
        <f>+IF('Exportación por país'!G298="","",'Exportación por país'!G298)</f>
        <v>1.9079999999999999</v>
      </c>
      <c r="N158" s="51">
        <f>+IF('Exportación por país'!H298="","",'Exportación por país'!H298)</f>
        <v>0.16911764705882359</v>
      </c>
    </row>
    <row r="159" spans="2:14" ht="12.95" customHeight="1" x14ac:dyDescent="0.25">
      <c r="B159" s="38" t="str">
        <f t="shared" si="7"/>
        <v>Jun</v>
      </c>
      <c r="C159" s="36">
        <f>+IF('Exportación por país'!G209="","",'Exportación por país'!G209)</f>
        <v>23.013000000000002</v>
      </c>
      <c r="D159" s="25">
        <f>+IF('Exportación por país'!H209="","",'Exportación por país'!H209)</f>
        <v>1.3549938600081868</v>
      </c>
      <c r="E159" s="36">
        <f>+IF('Exportación por país'!G227="","",'Exportación por país'!G227)</f>
        <v>8.0289999999999999</v>
      </c>
      <c r="F159" s="25">
        <f>+IF('Exportación por país'!H227="","",'Exportación por país'!H227)</f>
        <v>-0.26298880117495871</v>
      </c>
      <c r="G159" s="48">
        <f>+IF('Exportación por país'!G245="","",'Exportación por país'!G245)</f>
        <v>4.88</v>
      </c>
      <c r="H159" s="49">
        <f>+IF('Exportación por país'!H245="","",'Exportación por país'!H245)</f>
        <v>0.24078311721332324</v>
      </c>
      <c r="I159" s="50">
        <f>+IF('Exportación por país'!G263="","",'Exportación por país'!G263)</f>
        <v>6.6769999999999996</v>
      </c>
      <c r="J159" s="49">
        <f>+IF('Exportación por país'!H263="","",'Exportación por país'!H263)</f>
        <v>0.17884887005649719</v>
      </c>
      <c r="K159" s="50">
        <f>+IF('Exportación por país'!G281="","",'Exportación por país'!G281)</f>
        <v>0.80900000000000005</v>
      </c>
      <c r="L159" s="49">
        <f>+IF('Exportación por país'!H281="","",'Exportación por país'!H281)</f>
        <v>-0.64564169951817774</v>
      </c>
      <c r="M159" s="50">
        <f>+IF('Exportación por país'!G299="","",'Exportación por país'!G299)</f>
        <v>1.768</v>
      </c>
      <c r="N159" s="51">
        <f>+IF('Exportación por país'!H299="","",'Exportación por país'!H299)</f>
        <v>0.71817298347910619</v>
      </c>
    </row>
    <row r="160" spans="2:14" ht="12.95" customHeight="1" x14ac:dyDescent="0.25">
      <c r="B160" s="38" t="str">
        <f t="shared" si="7"/>
        <v>Jul</v>
      </c>
      <c r="C160" s="36" t="str">
        <f>+IF('Exportación por país'!G210="","",'Exportación por país'!G210)</f>
        <v/>
      </c>
      <c r="D160" s="25" t="str">
        <f>+IF('Exportación por país'!H210="","",'Exportación por país'!H210)</f>
        <v/>
      </c>
      <c r="E160" s="36" t="str">
        <f>+IF('Exportación por país'!G228="","",'Exportación por país'!G228)</f>
        <v/>
      </c>
      <c r="F160" s="41" t="str">
        <f>+IF('Exportación por país'!H228="","",'Exportación por país'!H228)</f>
        <v/>
      </c>
      <c r="G160" s="48" t="str">
        <f>+IF('Exportación por país'!G246="","",'Exportación por país'!G246)</f>
        <v/>
      </c>
      <c r="H160" s="52" t="str">
        <f>+IF('Exportación por país'!H246="","",'Exportación por país'!H246)</f>
        <v/>
      </c>
      <c r="I160" s="50" t="str">
        <f>+IF('Exportación por país'!G264="","",'Exportación por país'!G264)</f>
        <v/>
      </c>
      <c r="J160" s="52" t="str">
        <f>+IF('Exportación por país'!H264="","",'Exportación por país'!H264)</f>
        <v/>
      </c>
      <c r="K160" s="50" t="str">
        <f>+IF('Exportación por país'!G282="","",'Exportación por país'!G282)</f>
        <v/>
      </c>
      <c r="L160" s="52" t="str">
        <f>+IF('Exportación por país'!H282="","",'Exportación por país'!H282)</f>
        <v/>
      </c>
      <c r="M160" s="50" t="str">
        <f>+IF('Exportación por país'!G300="","",'Exportación por país'!G300)</f>
        <v/>
      </c>
      <c r="N160" s="53" t="str">
        <f>+IF('Exportación por país'!H300="","",'Exportación por país'!H300)</f>
        <v/>
      </c>
    </row>
    <row r="161" spans="2:14" ht="12.95" customHeight="1" x14ac:dyDescent="0.25">
      <c r="B161" s="38" t="str">
        <f t="shared" si="7"/>
        <v>Ago</v>
      </c>
      <c r="C161" s="36" t="str">
        <f>+IF('Exportación por país'!G211="","",'Exportación por país'!G211)</f>
        <v/>
      </c>
      <c r="D161" s="25" t="str">
        <f>+IF('Exportación por país'!H211="","",'Exportación por país'!H211)</f>
        <v/>
      </c>
      <c r="E161" s="36" t="str">
        <f>+IF('Exportación por país'!G229="","",'Exportación por país'!G229)</f>
        <v/>
      </c>
      <c r="F161" s="41" t="str">
        <f>+IF('Exportación por país'!H229="","",'Exportación por país'!H229)</f>
        <v/>
      </c>
      <c r="G161" s="48" t="str">
        <f>+IF('Exportación por país'!G247="","",'Exportación por país'!G247)</f>
        <v/>
      </c>
      <c r="H161" s="52" t="str">
        <f>+IF('Exportación por país'!H247="","",'Exportación por país'!H247)</f>
        <v/>
      </c>
      <c r="I161" s="50" t="str">
        <f>+IF('Exportación por país'!G265="","",'Exportación por país'!G265)</f>
        <v/>
      </c>
      <c r="J161" s="52" t="str">
        <f>+IF('Exportación por país'!H265="","",'Exportación por país'!H265)</f>
        <v/>
      </c>
      <c r="K161" s="50" t="str">
        <f>+IF('Exportación por país'!G283="","",'Exportación por país'!G283)</f>
        <v/>
      </c>
      <c r="L161" s="52" t="str">
        <f>+IF('Exportación por país'!H283="","",'Exportación por país'!H283)</f>
        <v/>
      </c>
      <c r="M161" s="50" t="str">
        <f>+IF('Exportación por país'!G301="","",'Exportación por país'!G301)</f>
        <v/>
      </c>
      <c r="N161" s="53" t="str">
        <f>+IF('Exportación por país'!H301="","",'Exportación por país'!H301)</f>
        <v/>
      </c>
    </row>
    <row r="162" spans="2:14" ht="12.95" customHeight="1" x14ac:dyDescent="0.25">
      <c r="B162" s="38" t="str">
        <f t="shared" si="7"/>
        <v>Sep</v>
      </c>
      <c r="C162" s="36" t="str">
        <f>+IF('Exportación por país'!G212="","",'Exportación por país'!G212)</f>
        <v/>
      </c>
      <c r="D162" s="25" t="str">
        <f>+IF('Exportación por país'!H212="","",'Exportación por país'!H212)</f>
        <v/>
      </c>
      <c r="E162" s="36" t="str">
        <f>+IF('Exportación por país'!G230="","",'Exportación por país'!G230)</f>
        <v/>
      </c>
      <c r="F162" s="41" t="str">
        <f>+IF('Exportación por país'!H230="","",'Exportación por país'!H230)</f>
        <v/>
      </c>
      <c r="G162" s="48" t="str">
        <f>+IF('Exportación por país'!G248="","",'Exportación por país'!G248)</f>
        <v/>
      </c>
      <c r="H162" s="52" t="str">
        <f>+IF('Exportación por país'!H248="","",'Exportación por país'!H248)</f>
        <v/>
      </c>
      <c r="I162" s="50" t="str">
        <f>+IF('Exportación por país'!G266="","",'Exportación por país'!G266)</f>
        <v/>
      </c>
      <c r="J162" s="52" t="str">
        <f>+IF('Exportación por país'!H266="","",'Exportación por país'!H266)</f>
        <v/>
      </c>
      <c r="K162" s="50" t="str">
        <f>+IF('Exportación por país'!G284="","",'Exportación por país'!G284)</f>
        <v/>
      </c>
      <c r="L162" s="52" t="str">
        <f>+IF('Exportación por país'!H284="","",'Exportación por país'!H284)</f>
        <v/>
      </c>
      <c r="M162" s="50" t="str">
        <f>+IF('Exportación por país'!G302="","",'Exportación por país'!G302)</f>
        <v/>
      </c>
      <c r="N162" s="53" t="str">
        <f>+IF('Exportación por país'!H302="","",'Exportación por país'!H302)</f>
        <v/>
      </c>
    </row>
    <row r="163" spans="2:14" ht="12.95" customHeight="1" x14ac:dyDescent="0.25">
      <c r="B163" s="38" t="str">
        <f t="shared" si="7"/>
        <v>Oct</v>
      </c>
      <c r="C163" s="36" t="str">
        <f>+IF('Exportación por país'!G213="","",'Exportación por país'!G213)</f>
        <v/>
      </c>
      <c r="D163" s="25" t="str">
        <f>+IF('Exportación por país'!H213="","",'Exportación por país'!H213)</f>
        <v/>
      </c>
      <c r="E163" s="36" t="str">
        <f>+IF('Exportación por país'!G231="","",'Exportación por país'!G231)</f>
        <v/>
      </c>
      <c r="F163" s="41" t="str">
        <f>+IF('Exportación por país'!H231="","",'Exportación por país'!H231)</f>
        <v/>
      </c>
      <c r="G163" s="48" t="str">
        <f>+IF('Exportación por país'!G249="","",'Exportación por país'!G249)</f>
        <v/>
      </c>
      <c r="H163" s="52" t="str">
        <f>+IF('Exportación por país'!H249="","",'Exportación por país'!H249)</f>
        <v/>
      </c>
      <c r="I163" s="50" t="str">
        <f>+IF('Exportación por país'!G267="","",'Exportación por país'!G267)</f>
        <v/>
      </c>
      <c r="J163" s="52" t="str">
        <f>+IF('Exportación por país'!H267="","",'Exportación por país'!H267)</f>
        <v/>
      </c>
      <c r="K163" s="50" t="str">
        <f>+IF('Exportación por país'!G285="","",'Exportación por país'!G285)</f>
        <v/>
      </c>
      <c r="L163" s="52" t="str">
        <f>+IF('Exportación por país'!H285="","",'Exportación por país'!H285)</f>
        <v/>
      </c>
      <c r="M163" s="50" t="str">
        <f>+IF('Exportación por país'!G303="","",'Exportación por país'!G303)</f>
        <v/>
      </c>
      <c r="N163" s="53" t="str">
        <f>+IF('Exportación por país'!H303="","",'Exportación por país'!H303)</f>
        <v/>
      </c>
    </row>
    <row r="164" spans="2:14" ht="12.95" customHeight="1" x14ac:dyDescent="0.25">
      <c r="B164" s="38" t="str">
        <f t="shared" si="7"/>
        <v>Nov</v>
      </c>
      <c r="C164" s="36" t="str">
        <f>+IF('Exportación por país'!G214="","",'Exportación por país'!G214)</f>
        <v/>
      </c>
      <c r="D164" s="25" t="str">
        <f>+IF('Exportación por país'!H214="","",'Exportación por país'!H214)</f>
        <v/>
      </c>
      <c r="E164" s="36" t="str">
        <f>+IF('Exportación por país'!G232="","",'Exportación por país'!G232)</f>
        <v/>
      </c>
      <c r="F164" s="41" t="str">
        <f>+IF('Exportación por país'!H232="","",'Exportación por país'!H232)</f>
        <v/>
      </c>
      <c r="G164" s="48" t="str">
        <f>+IF('Exportación por país'!G250="","",'Exportación por país'!G250)</f>
        <v/>
      </c>
      <c r="H164" s="52" t="str">
        <f>+IF('Exportación por país'!H250="","",'Exportación por país'!H250)</f>
        <v/>
      </c>
      <c r="I164" s="50" t="str">
        <f>+IF('Exportación por país'!G268="","",'Exportación por país'!G268)</f>
        <v/>
      </c>
      <c r="J164" s="52" t="str">
        <f>+IF('Exportación por país'!H268="","",'Exportación por país'!H268)</f>
        <v/>
      </c>
      <c r="K164" s="50" t="str">
        <f>+IF('Exportación por país'!G286="","",'Exportación por país'!G286)</f>
        <v/>
      </c>
      <c r="L164" s="52" t="str">
        <f>+IF('Exportación por país'!H286="","",'Exportación por país'!H286)</f>
        <v/>
      </c>
      <c r="M164" s="50" t="str">
        <f>+IF('Exportación por país'!G304="","",'Exportación por país'!G304)</f>
        <v/>
      </c>
      <c r="N164" s="53" t="str">
        <f>+IF('Exportación por país'!H304="","",'Exportación por país'!H304)</f>
        <v/>
      </c>
    </row>
    <row r="165" spans="2:14" ht="12.95" customHeight="1" thickBot="1" x14ac:dyDescent="0.3">
      <c r="B165" s="39" t="str">
        <f t="shared" si="7"/>
        <v>Dic</v>
      </c>
      <c r="C165" s="37" t="str">
        <f>+IF('Exportación por país'!G215="","",'Exportación por país'!G215)</f>
        <v/>
      </c>
      <c r="D165" s="32" t="str">
        <f>+IF('Exportación por país'!H215="","",'Exportación por país'!H215)</f>
        <v/>
      </c>
      <c r="E165" s="37" t="str">
        <f>+IF('Exportación por país'!G233="","",'Exportación por país'!G233)</f>
        <v/>
      </c>
      <c r="F165" s="43" t="str">
        <f>+IF('Exportación por país'!H233="","",'Exportación por país'!H233)</f>
        <v/>
      </c>
      <c r="G165" s="54" t="str">
        <f>+IF('Exportación por país'!G251="","",'Exportación por país'!G251)</f>
        <v/>
      </c>
      <c r="H165" s="55" t="str">
        <f>+IF('Exportación por país'!H251="","",'Exportación por país'!H251)</f>
        <v/>
      </c>
      <c r="I165" s="56" t="str">
        <f>+IF('Exportación por país'!G269="","",'Exportación por país'!G269)</f>
        <v/>
      </c>
      <c r="J165" s="55" t="str">
        <f>+IF('Exportación por país'!H269="","",'Exportación por país'!H269)</f>
        <v/>
      </c>
      <c r="K165" s="56" t="str">
        <f>+IF('Exportación por país'!G287="","",'Exportación por país'!G287)</f>
        <v/>
      </c>
      <c r="L165" s="55" t="str">
        <f>+IF('Exportación por país'!H287="","",'Exportación por país'!H287)</f>
        <v/>
      </c>
      <c r="M165" s="56" t="str">
        <f>+IF('Exportación por país'!G305="","",'Exportación por país'!G305)</f>
        <v/>
      </c>
      <c r="N165" s="57" t="str">
        <f>+IF('Exportación por país'!H305="","",'Exportación por país'!H305)</f>
        <v/>
      </c>
    </row>
  </sheetData>
  <mergeCells count="26">
    <mergeCell ref="K34:L34"/>
    <mergeCell ref="M34:N34"/>
    <mergeCell ref="B2:N2"/>
    <mergeCell ref="B4:N4"/>
    <mergeCell ref="K64:L64"/>
    <mergeCell ref="M64:N64"/>
    <mergeCell ref="K49:L49"/>
    <mergeCell ref="M49:N49"/>
    <mergeCell ref="K79:L79"/>
    <mergeCell ref="M79:N79"/>
    <mergeCell ref="I79:J79"/>
    <mergeCell ref="I94:J94"/>
    <mergeCell ref="K94:L94"/>
    <mergeCell ref="M94:N94"/>
    <mergeCell ref="M124:N124"/>
    <mergeCell ref="C152:D152"/>
    <mergeCell ref="E152:F152"/>
    <mergeCell ref="G152:H152"/>
    <mergeCell ref="I152:J152"/>
    <mergeCell ref="K152:L152"/>
    <mergeCell ref="M152:N152"/>
    <mergeCell ref="C124:D124"/>
    <mergeCell ref="E124:F124"/>
    <mergeCell ref="G124:H124"/>
    <mergeCell ref="I124:J124"/>
    <mergeCell ref="K124:L124"/>
  </mergeCells>
  <hyperlinks>
    <hyperlink ref="P2" location="INDICE!A1" display="VOLVER INDICE" xr:uid="{CA94B6D6-9F0C-4B48-96E0-1D85D9B61D14}"/>
  </hyperlink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164FB-A8C3-4F79-8FEF-8A0C6C57AA4B}">
  <dimension ref="B1:P34"/>
  <sheetViews>
    <sheetView workbookViewId="0">
      <selection activeCell="M14" sqref="M14"/>
    </sheetView>
  </sheetViews>
  <sheetFormatPr baseColWidth="10" defaultRowHeight="15" x14ac:dyDescent="0.25"/>
  <cols>
    <col min="1" max="1" width="1.7109375" style="5" customWidth="1"/>
    <col min="2" max="14" width="10.7109375" style="5" customWidth="1"/>
    <col min="15" max="15" width="6.7109375" style="5" customWidth="1"/>
    <col min="16" max="16" width="14.42578125" style="5" bestFit="1" customWidth="1"/>
    <col min="17" max="16384" width="11.42578125" style="5"/>
  </cols>
  <sheetData>
    <row r="1" spans="2:16" ht="6" customHeight="1" x14ac:dyDescent="0.25"/>
    <row r="2" spans="2:16" ht="18.75" x14ac:dyDescent="0.25">
      <c r="B2" s="260" t="s">
        <v>166</v>
      </c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P2" s="247" t="s">
        <v>218</v>
      </c>
    </row>
    <row r="3" spans="2:16" ht="6" customHeight="1" x14ac:dyDescent="0.25"/>
    <row r="4" spans="2:16" ht="18.75" customHeight="1" x14ac:dyDescent="0.25">
      <c r="B4" s="259" t="s">
        <v>231</v>
      </c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</row>
    <row r="5" spans="2:16" ht="6" customHeight="1" thickBot="1" x14ac:dyDescent="0.3"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O5" s="2"/>
    </row>
    <row r="6" spans="2:16" ht="25.5" x14ac:dyDescent="0.25">
      <c r="L6" s="17"/>
      <c r="M6" s="18" t="s">
        <v>179</v>
      </c>
      <c r="N6" s="19" t="s">
        <v>16</v>
      </c>
      <c r="O6" s="2"/>
    </row>
    <row r="7" spans="2:16" ht="12.95" customHeight="1" x14ac:dyDescent="0.25">
      <c r="L7" s="38" t="str">
        <f>+'Despacho por tipo'!A61</f>
        <v>Ene</v>
      </c>
      <c r="M7" s="24">
        <f>+IF('Venta total por tipo'!G61="","",'Venta total por tipo'!G61)</f>
        <v>88.681100000000001</v>
      </c>
      <c r="N7" s="27">
        <f>+IF('Venta total por tipo'!H61="","",'Venta total por tipo'!H61)</f>
        <v>-0.21461447241752807</v>
      </c>
      <c r="O7" s="2"/>
    </row>
    <row r="8" spans="2:16" ht="12.95" customHeight="1" x14ac:dyDescent="0.25">
      <c r="L8" s="38" t="str">
        <f>+'Despacho por tipo'!A62</f>
        <v>Feb</v>
      </c>
      <c r="M8" s="24">
        <f>+IF('Venta total por tipo'!G62="","",'Venta total por tipo'!G62)</f>
        <v>83.064700000000002</v>
      </c>
      <c r="N8" s="27">
        <f>+IF('Venta total por tipo'!H62="","",'Venta total por tipo'!H62)</f>
        <v>-0.21174159569167983</v>
      </c>
      <c r="O8" s="2"/>
    </row>
    <row r="9" spans="2:16" ht="12.95" customHeight="1" x14ac:dyDescent="0.25">
      <c r="L9" s="38" t="str">
        <f>+'Despacho por tipo'!A63</f>
        <v>Mar</v>
      </c>
      <c r="M9" s="24">
        <f>+IF('Venta total por tipo'!G63="","",'Venta total por tipo'!G63)</f>
        <v>87.597999999999999</v>
      </c>
      <c r="N9" s="27">
        <f>+IF('Venta total por tipo'!H63="","",'Venta total por tipo'!H63)</f>
        <v>-6.4072935597986658E-2</v>
      </c>
      <c r="O9" s="2"/>
    </row>
    <row r="10" spans="2:16" ht="12.95" customHeight="1" x14ac:dyDescent="0.25">
      <c r="L10" s="38" t="str">
        <f>+'Despacho por tipo'!A64</f>
        <v>Abr</v>
      </c>
      <c r="M10" s="24">
        <f>+IF('Venta total por tipo'!G64="","",'Venta total por tipo'!G64)</f>
        <v>94.965800000000002</v>
      </c>
      <c r="N10" s="27">
        <f>+IF('Venta total por tipo'!H64="","",'Venta total por tipo'!H64)</f>
        <v>-3.1852315521835983E-2</v>
      </c>
      <c r="O10" s="2"/>
    </row>
    <row r="11" spans="2:16" ht="12.95" customHeight="1" x14ac:dyDescent="0.25">
      <c r="L11" s="38" t="str">
        <f>+'Despacho por tipo'!A65</f>
        <v>May</v>
      </c>
      <c r="M11" s="24">
        <f>+IF('Venta total por tipo'!G65="","",'Venta total por tipo'!G65)</f>
        <v>91.746399999999994</v>
      </c>
      <c r="N11" s="27">
        <f>+IF('Venta total por tipo'!H65="","",'Venta total por tipo'!H65)</f>
        <v>-0.1873305395894066</v>
      </c>
      <c r="O11" s="2"/>
    </row>
    <row r="12" spans="2:16" ht="12.95" customHeight="1" x14ac:dyDescent="0.25">
      <c r="L12" s="38" t="str">
        <f>+'Despacho por tipo'!A66</f>
        <v>Jun</v>
      </c>
      <c r="M12" s="24">
        <f>+IF('Venta total por tipo'!G66="","",'Venta total por tipo'!G66)</f>
        <v>113.0615</v>
      </c>
      <c r="N12" s="27">
        <f>+IF('Venta total por tipo'!H66="","",'Venta total por tipo'!H66)</f>
        <v>-6.5075844777857106E-2</v>
      </c>
      <c r="O12" s="2"/>
    </row>
    <row r="13" spans="2:16" ht="12.95" customHeight="1" x14ac:dyDescent="0.25">
      <c r="L13" s="38" t="str">
        <f>+'Despacho por tipo'!A67</f>
        <v>Jul</v>
      </c>
      <c r="M13" s="24">
        <f>+IF('Venta total por tipo'!G67="","",'Venta total por tipo'!G67)</f>
        <v>105.6934</v>
      </c>
      <c r="N13" s="27">
        <f>+IF('Venta total por tipo'!H67="","",'Venta total por tipo'!H67)</f>
        <v>-0.19961197309861911</v>
      </c>
      <c r="O13" s="2"/>
    </row>
    <row r="14" spans="2:16" ht="12.95" customHeight="1" x14ac:dyDescent="0.25">
      <c r="L14" s="38" t="str">
        <f>+'Despacho por tipo'!A68</f>
        <v>Ago</v>
      </c>
      <c r="M14" s="24">
        <f>+IF('Venta total por tipo'!G68="","",'Venta total por tipo'!G68)</f>
        <v>108.1456</v>
      </c>
      <c r="N14" s="27">
        <f>+IF('Venta total por tipo'!H68="","",'Venta total por tipo'!H68)</f>
        <v>-8.7438200218213691E-2</v>
      </c>
      <c r="O14" s="2"/>
    </row>
    <row r="15" spans="2:16" ht="12.95" customHeight="1" x14ac:dyDescent="0.25">
      <c r="L15" s="38" t="str">
        <f>+'Despacho por tipo'!A69</f>
        <v>Sep</v>
      </c>
      <c r="M15" s="24" t="str">
        <f>+IF('Venta total por tipo'!G69="","",'Venta total por tipo'!G69)</f>
        <v/>
      </c>
      <c r="N15" s="27" t="str">
        <f>+IF('Venta total por tipo'!H69="","",'Venta total por tipo'!H69)</f>
        <v/>
      </c>
      <c r="O15" s="2"/>
    </row>
    <row r="16" spans="2:16" ht="12.95" customHeight="1" x14ac:dyDescent="0.25">
      <c r="L16" s="38" t="str">
        <f>+'Despacho por tipo'!A70</f>
        <v>Oct</v>
      </c>
      <c r="M16" s="24" t="str">
        <f>+IF('Venta total por tipo'!G70="","",'Venta total por tipo'!G70)</f>
        <v/>
      </c>
      <c r="N16" s="27" t="str">
        <f>+IF('Venta total por tipo'!H70="","",'Venta total por tipo'!H70)</f>
        <v/>
      </c>
      <c r="O16" s="2"/>
    </row>
    <row r="17" spans="8:15" ht="12.95" customHeight="1" x14ac:dyDescent="0.25">
      <c r="L17" s="38" t="str">
        <f>+'Despacho por tipo'!A71</f>
        <v>Nov</v>
      </c>
      <c r="M17" s="24" t="str">
        <f>+IF('Venta total por tipo'!G71="","",'Venta total por tipo'!G71)</f>
        <v/>
      </c>
      <c r="N17" s="27" t="str">
        <f>+IF('Venta total por tipo'!H71="","",'Venta total por tipo'!H71)</f>
        <v/>
      </c>
      <c r="O17" s="2"/>
    </row>
    <row r="18" spans="8:15" ht="12.95" customHeight="1" thickBot="1" x14ac:dyDescent="0.3">
      <c r="L18" s="39" t="str">
        <f>+'Despacho por tipo'!A72</f>
        <v>Dic</v>
      </c>
      <c r="M18" s="31" t="str">
        <f>+IF('Venta total por tipo'!G72="","",'Venta total por tipo'!G72)</f>
        <v/>
      </c>
      <c r="N18" s="40" t="str">
        <f>+IF('Venta total por tipo'!H72="","",'Venta total por tipo'!H72)</f>
        <v/>
      </c>
    </row>
    <row r="19" spans="8:15" ht="6" customHeight="1" thickBot="1" x14ac:dyDescent="0.3"/>
    <row r="20" spans="8:15" x14ac:dyDescent="0.25">
      <c r="H20" s="14"/>
      <c r="I20" s="255" t="s">
        <v>167</v>
      </c>
      <c r="J20" s="256"/>
      <c r="K20" s="255" t="s">
        <v>172</v>
      </c>
      <c r="L20" s="256"/>
      <c r="M20" s="257" t="s">
        <v>168</v>
      </c>
      <c r="N20" s="258"/>
    </row>
    <row r="21" spans="8:15" ht="25.5" customHeight="1" x14ac:dyDescent="0.25">
      <c r="H21" s="15"/>
      <c r="I21" s="20" t="s">
        <v>179</v>
      </c>
      <c r="J21" s="16" t="s">
        <v>16</v>
      </c>
      <c r="K21" s="20" t="s">
        <v>179</v>
      </c>
      <c r="L21" s="16" t="s">
        <v>16</v>
      </c>
      <c r="M21" s="21" t="s">
        <v>179</v>
      </c>
      <c r="N21" s="13" t="s">
        <v>16</v>
      </c>
    </row>
    <row r="22" spans="8:15" ht="12.95" customHeight="1" x14ac:dyDescent="0.25">
      <c r="H22" s="23" t="str">
        <f>+'Despacho por tipo'!A7</f>
        <v>Ene</v>
      </c>
      <c r="I22" s="63">
        <f>+IF('Venta total por tipo'!G7="","",'Venta total por tipo'!G7)</f>
        <v>21.987300000000001</v>
      </c>
      <c r="J22" s="64">
        <f>+IF('Venta total por tipo'!H7="","",'Venta total por tipo'!H7)</f>
        <v>-0.39635627863816192</v>
      </c>
      <c r="K22" s="63">
        <f>+IF('Venta total por tipo'!G25="","",'Venta total por tipo'!G25)</f>
        <v>64.518900000000002</v>
      </c>
      <c r="L22" s="64">
        <f>+IF('Venta total por tipo'!H25="","",'Venta total por tipo'!H25)</f>
        <v>-0.13063121938730815</v>
      </c>
      <c r="M22" s="24">
        <f>+IF('Venta total por tipo'!G43="","",'Venta total por tipo'!G43)</f>
        <v>1.8766</v>
      </c>
      <c r="N22" s="27">
        <f>+IF('Venta total por tipo'!H43="","",'Venta total por tipo'!H43)</f>
        <v>7.1791650008567132E-2</v>
      </c>
    </row>
    <row r="23" spans="8:15" ht="12.95" customHeight="1" x14ac:dyDescent="0.25">
      <c r="H23" s="23" t="str">
        <f>+'Despacho por tipo'!A8</f>
        <v>Feb</v>
      </c>
      <c r="I23" s="63">
        <f>+IF('Venta total por tipo'!G8="","",'Venta total por tipo'!G8)</f>
        <v>21.303899999999999</v>
      </c>
      <c r="J23" s="64">
        <f>+IF('Venta total por tipo'!H8="","",'Venta total por tipo'!H8)</f>
        <v>-0.4108255505560181</v>
      </c>
      <c r="K23" s="63">
        <f>+IF('Venta total por tipo'!G26="","",'Venta total por tipo'!G26)</f>
        <v>59.710900000000002</v>
      </c>
      <c r="L23" s="64">
        <f>+IF('Venta total por tipo'!H26="","",'Venta total por tipo'!H26)</f>
        <v>-0.11499942937517316</v>
      </c>
      <c r="M23" s="24">
        <f>+IF('Venta total por tipo'!G44="","",'Venta total por tipo'!G44)</f>
        <v>1.6879</v>
      </c>
      <c r="N23" s="27">
        <f>+IF('Venta total por tipo'!H44="","",'Venta total por tipo'!H44)</f>
        <v>0.21843643976034066</v>
      </c>
    </row>
    <row r="24" spans="8:15" ht="12.95" customHeight="1" x14ac:dyDescent="0.25">
      <c r="H24" s="23" t="str">
        <f>+'Despacho por tipo'!A9</f>
        <v>Mar</v>
      </c>
      <c r="I24" s="63">
        <f>+IF('Venta total por tipo'!G9="","",'Venta total por tipo'!G9)</f>
        <v>25.046900000000001</v>
      </c>
      <c r="J24" s="64">
        <f>+IF('Venta total por tipo'!H9="","",'Venta total por tipo'!H9)</f>
        <v>-0.13190145775424045</v>
      </c>
      <c r="K24" s="63">
        <f>+IF('Venta total por tipo'!G27="","",'Venta total por tipo'!G27)</f>
        <v>60.163699999999999</v>
      </c>
      <c r="L24" s="64">
        <f>+IF('Venta total por tipo'!H27="","",'Venta total por tipo'!H27)</f>
        <v>-4.4331947149215511E-2</v>
      </c>
      <c r="M24" s="24">
        <f>+IF('Venta total por tipo'!G45="","",'Venta total por tipo'!G45)</f>
        <v>2.1083000000000003</v>
      </c>
      <c r="N24" s="27">
        <f>+IF('Venta total por tipo'!H45="","",'Venta total por tipo'!H45)</f>
        <v>0.47722813901345318</v>
      </c>
    </row>
    <row r="25" spans="8:15" ht="12.95" customHeight="1" x14ac:dyDescent="0.25">
      <c r="H25" s="23" t="str">
        <f>+'Despacho por tipo'!A10</f>
        <v>Abr</v>
      </c>
      <c r="I25" s="63">
        <f>+IF('Venta total por tipo'!G10="","",'Venta total por tipo'!G10)</f>
        <v>29.815899999999999</v>
      </c>
      <c r="J25" s="64">
        <f>+IF('Venta total por tipo'!H10="","",'Venta total por tipo'!H10)</f>
        <v>0.14855005470038041</v>
      </c>
      <c r="K25" s="63">
        <f>+IF('Venta total por tipo'!G28="","",'Venta total por tipo'!G28)</f>
        <v>62.358899999999998</v>
      </c>
      <c r="L25" s="64">
        <f>+IF('Venta total por tipo'!H28="","",'Venta total por tipo'!H28)</f>
        <v>-0.11529840052890084</v>
      </c>
      <c r="M25" s="24">
        <f>+IF('Venta total por tipo'!G46="","",'Venta total por tipo'!G46)</f>
        <v>2.4539</v>
      </c>
      <c r="N25" s="27">
        <f>+IF('Venta total por tipo'!H46="","",'Venta total por tipo'!H46)</f>
        <v>0.84226726726726753</v>
      </c>
    </row>
    <row r="26" spans="8:15" ht="12.95" customHeight="1" x14ac:dyDescent="0.25">
      <c r="H26" s="23" t="str">
        <f>+'Despacho por tipo'!A11</f>
        <v>May</v>
      </c>
      <c r="I26" s="63">
        <f>+IF('Venta total por tipo'!G11="","",'Venta total por tipo'!G11)</f>
        <v>28.665700000000001</v>
      </c>
      <c r="J26" s="64">
        <f>+IF('Venta total por tipo'!H11="","",'Venta total por tipo'!H11)</f>
        <v>-0.10017013636021188</v>
      </c>
      <c r="K26" s="63">
        <f>+IF('Venta total por tipo'!G29="","",'Venta total por tipo'!G29)</f>
        <v>59.873900000000006</v>
      </c>
      <c r="L26" s="64">
        <f>+IF('Venta total por tipo'!H29="","",'Venta total por tipo'!H29)</f>
        <v>-0.24740783011907197</v>
      </c>
      <c r="M26" s="24">
        <f>+IF('Venta total por tipo'!G47="","",'Venta total por tipo'!G47)</f>
        <v>2.8160000000000003</v>
      </c>
      <c r="N26" s="27">
        <f>+IF('Venta total por tipo'!H47="","",'Venta total por tipo'!H47)</f>
        <v>1.5653639427894692</v>
      </c>
    </row>
    <row r="27" spans="8:15" ht="12.95" customHeight="1" x14ac:dyDescent="0.25">
      <c r="H27" s="23" t="str">
        <f>+'Despacho por tipo'!A12</f>
        <v>Jun</v>
      </c>
      <c r="I27" s="63">
        <f>+IF('Venta total por tipo'!G12="","",'Venta total por tipo'!G12)</f>
        <v>32.883099999999999</v>
      </c>
      <c r="J27" s="64">
        <f>+IF('Venta total por tipo'!H12="","",'Venta total por tipo'!H12)</f>
        <v>5.6563215916356713E-2</v>
      </c>
      <c r="K27" s="63">
        <f>+IF('Venta total por tipo'!G30="","",'Venta total por tipo'!G30)</f>
        <v>76.973199999999991</v>
      </c>
      <c r="L27" s="64">
        <f>+IF('Venta total por tipo'!H30="","",'Venta total por tipo'!H30)</f>
        <v>-0.11754596950690333</v>
      </c>
      <c r="M27" s="24">
        <f>+IF('Venta total por tipo'!G48="","",'Venta total por tipo'!G48)</f>
        <v>2.8280000000000003</v>
      </c>
      <c r="N27" s="27">
        <f>+IF('Venta total por tipo'!H48="","",'Venta total por tipo'!H48)</f>
        <v>0.36552390149686143</v>
      </c>
    </row>
    <row r="28" spans="8:15" ht="12.95" customHeight="1" x14ac:dyDescent="0.25">
      <c r="H28" s="23" t="str">
        <f>+'Despacho por tipo'!A13</f>
        <v>Jul</v>
      </c>
      <c r="I28" s="63">
        <f>+IF('Venta total por tipo'!G13="","",'Venta total por tipo'!G13)</f>
        <v>26.886300000000002</v>
      </c>
      <c r="J28" s="64">
        <f>+IF('Venta total por tipo'!H13="","",'Venta total por tipo'!H13)</f>
        <v>-0.24007925291969567</v>
      </c>
      <c r="K28" s="63">
        <f>+IF('Venta total por tipo'!G31="","",'Venta total por tipo'!G31)</f>
        <v>74.903400000000005</v>
      </c>
      <c r="L28" s="64">
        <f>+IF('Venta total por tipo'!H31="","",'Venta total por tipo'!H31)</f>
        <v>-0.20361366490137045</v>
      </c>
      <c r="M28" s="24">
        <f>+IF('Venta total por tipo'!G49="","",'Venta total por tipo'!G49)</f>
        <v>3.2318000000000002</v>
      </c>
      <c r="N28" s="27">
        <f>+IF('Venta total por tipo'!H49="","",'Venta total por tipo'!H49)</f>
        <v>0.44826349988796776</v>
      </c>
    </row>
    <row r="29" spans="8:15" ht="12.95" customHeight="1" x14ac:dyDescent="0.25">
      <c r="H29" s="23" t="str">
        <f>+'Despacho por tipo'!A14</f>
        <v>Ago</v>
      </c>
      <c r="I29" s="63">
        <f>+IF('Venta total por tipo'!G14="","",'Venta total por tipo'!G14)</f>
        <v>31.0852</v>
      </c>
      <c r="J29" s="64">
        <f>+IF('Venta total por tipo'!H14="","",'Venta total por tipo'!H14)</f>
        <v>-7.3811545623836072E-2</v>
      </c>
      <c r="K29" s="63">
        <f>+IF('Venta total por tipo'!G32="","",'Venta total por tipo'!G32)</f>
        <v>73.029300000000006</v>
      </c>
      <c r="L29" s="64">
        <f>+IF('Venta total por tipo'!H32="","",'Venta total por tipo'!H32)</f>
        <v>-0.10745477344557774</v>
      </c>
      <c r="M29" s="24">
        <f>+IF('Venta total por tipo'!G50="","",'Venta total por tipo'!G50)</f>
        <v>3.3216000000000001</v>
      </c>
      <c r="N29" s="27">
        <f>+IF('Venta total por tipo'!H50="","",'Venta total por tipo'!H50)</f>
        <v>0.20312952767313819</v>
      </c>
    </row>
    <row r="30" spans="8:15" ht="12.95" customHeight="1" x14ac:dyDescent="0.25">
      <c r="H30" s="23" t="str">
        <f>+'Despacho por tipo'!A15</f>
        <v>Sep</v>
      </c>
      <c r="I30" s="63" t="str">
        <f>+IF('Venta total por tipo'!G15="","",'Venta total por tipo'!G15)</f>
        <v/>
      </c>
      <c r="J30" s="64" t="str">
        <f>+IF('Venta total por tipo'!H15="","",'Venta total por tipo'!H15)</f>
        <v/>
      </c>
      <c r="K30" s="65" t="str">
        <f>+IF('Venta total por tipo'!G33="","",'Venta total por tipo'!G33)</f>
        <v/>
      </c>
      <c r="L30" s="66" t="str">
        <f>+IF('Venta total por tipo'!H33="","",'Venta total por tipo'!H33)</f>
        <v/>
      </c>
      <c r="M30" s="67" t="str">
        <f>+IF('Venta total por tipo'!G51="","",'Venta total por tipo'!G51)</f>
        <v/>
      </c>
      <c r="N30" s="29" t="str">
        <f>+IF('Venta total por tipo'!H51="","",'Venta total por tipo'!H51)</f>
        <v/>
      </c>
    </row>
    <row r="31" spans="8:15" ht="12.95" customHeight="1" x14ac:dyDescent="0.25">
      <c r="H31" s="23" t="str">
        <f>+'Despacho por tipo'!A16</f>
        <v>Oct</v>
      </c>
      <c r="I31" s="63" t="str">
        <f>+IF('Venta total por tipo'!G16="","",'Venta total por tipo'!G16)</f>
        <v/>
      </c>
      <c r="J31" s="64" t="str">
        <f>+IF('Venta total por tipo'!H16="","",'Venta total por tipo'!H16)</f>
        <v/>
      </c>
      <c r="K31" s="65" t="str">
        <f>+IF('Venta total por tipo'!G34="","",'Venta total por tipo'!G34)</f>
        <v/>
      </c>
      <c r="L31" s="66" t="str">
        <f>+IF('Venta total por tipo'!H34="","",'Venta total por tipo'!H34)</f>
        <v/>
      </c>
      <c r="M31" s="67" t="str">
        <f>+IF('Venta total por tipo'!G52="","",'Venta total por tipo'!G52)</f>
        <v/>
      </c>
      <c r="N31" s="29" t="str">
        <f>+IF('Venta total por tipo'!H52="","",'Venta total por tipo'!H52)</f>
        <v/>
      </c>
    </row>
    <row r="32" spans="8:15" ht="12.95" customHeight="1" x14ac:dyDescent="0.25">
      <c r="H32" s="23" t="str">
        <f>+'Despacho por tipo'!A17</f>
        <v>Nov</v>
      </c>
      <c r="I32" s="63" t="str">
        <f>+IF('Venta total por tipo'!G17="","",'Venta total por tipo'!G17)</f>
        <v/>
      </c>
      <c r="J32" s="64" t="str">
        <f>+IF('Venta total por tipo'!H17="","",'Venta total por tipo'!H17)</f>
        <v/>
      </c>
      <c r="K32" s="65" t="str">
        <f>+IF('Venta total por tipo'!G35="","",'Venta total por tipo'!G35)</f>
        <v/>
      </c>
      <c r="L32" s="66" t="str">
        <f>+IF('Venta total por tipo'!H35="","",'Venta total por tipo'!H35)</f>
        <v/>
      </c>
      <c r="M32" s="67" t="str">
        <f>+IF('Venta total por tipo'!G53="","",'Venta total por tipo'!G53)</f>
        <v/>
      </c>
      <c r="N32" s="29" t="str">
        <f>+IF('Venta total por tipo'!H53="","",'Venta total por tipo'!H53)</f>
        <v/>
      </c>
    </row>
    <row r="33" spans="8:14" ht="12.95" customHeight="1" thickBot="1" x14ac:dyDescent="0.3">
      <c r="H33" s="30" t="str">
        <f>+'Despacho por tipo'!A18</f>
        <v>Dic</v>
      </c>
      <c r="I33" s="68" t="str">
        <f>+IF('Venta total por tipo'!G18="","",'Venta total por tipo'!G18)</f>
        <v/>
      </c>
      <c r="J33" s="69" t="str">
        <f>+IF('Venta total por tipo'!H18="","",'Venta total por tipo'!H18)</f>
        <v/>
      </c>
      <c r="K33" s="70" t="str">
        <f>+IF('Venta total por tipo'!G36="","",'Venta total por tipo'!G36)</f>
        <v/>
      </c>
      <c r="L33" s="71" t="str">
        <f>+IF('Venta total por tipo'!H36="","",'Venta total por tipo'!H36)</f>
        <v/>
      </c>
      <c r="M33" s="72" t="str">
        <f>+IF('Venta total por tipo'!G54="","",'Venta total por tipo'!G54)</f>
        <v/>
      </c>
      <c r="N33" s="34" t="str">
        <f>+IF('Venta total por tipo'!H54="","",'Venta total por tipo'!H54)</f>
        <v/>
      </c>
    </row>
    <row r="34" spans="8:14" ht="6" customHeight="1" x14ac:dyDescent="0.25"/>
  </sheetData>
  <mergeCells count="5">
    <mergeCell ref="B2:N2"/>
    <mergeCell ref="B4:N4"/>
    <mergeCell ref="I20:J20"/>
    <mergeCell ref="K20:L20"/>
    <mergeCell ref="M20:N20"/>
  </mergeCells>
  <hyperlinks>
    <hyperlink ref="P2" location="INDICE!A1" display="VOLVER INDICE" xr:uid="{33482B16-96A1-48A6-A502-67CD735D8A04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B3869-F556-40A9-A9FD-1A4AEAD45945}">
  <dimension ref="B1:P65"/>
  <sheetViews>
    <sheetView topLeftCell="A4" workbookViewId="0">
      <selection activeCell="P49" sqref="P49"/>
    </sheetView>
  </sheetViews>
  <sheetFormatPr baseColWidth="10" defaultRowHeight="15" x14ac:dyDescent="0.25"/>
  <cols>
    <col min="1" max="1" width="1.7109375" style="5" customWidth="1"/>
    <col min="2" max="14" width="10.7109375" style="5" customWidth="1"/>
    <col min="15" max="15" width="11.42578125" style="5"/>
    <col min="16" max="16" width="14.42578125" style="5" bestFit="1" customWidth="1"/>
    <col min="17" max="16384" width="11.42578125" style="5"/>
  </cols>
  <sheetData>
    <row r="1" spans="2:16" ht="6" customHeight="1" x14ac:dyDescent="0.25"/>
    <row r="2" spans="2:16" ht="18.75" x14ac:dyDescent="0.25">
      <c r="B2" s="260" t="s">
        <v>166</v>
      </c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P2" s="247" t="s">
        <v>218</v>
      </c>
    </row>
    <row r="3" spans="2:16" ht="6" customHeight="1" x14ac:dyDescent="0.25"/>
    <row r="4" spans="2:16" ht="18.75" customHeight="1" x14ac:dyDescent="0.25">
      <c r="B4" s="259" t="s">
        <v>207</v>
      </c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</row>
    <row r="5" spans="2:16" ht="6" customHeight="1" thickBot="1" x14ac:dyDescent="0.3"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</row>
    <row r="6" spans="2:16" x14ac:dyDescent="0.25">
      <c r="J6" s="14"/>
      <c r="K6" s="255" t="s">
        <v>208</v>
      </c>
      <c r="L6" s="264"/>
      <c r="M6" s="263" t="s">
        <v>209</v>
      </c>
      <c r="N6" s="258"/>
    </row>
    <row r="7" spans="2:16" ht="25.5" x14ac:dyDescent="0.25">
      <c r="J7" s="15"/>
      <c r="K7" s="21" t="s">
        <v>184</v>
      </c>
      <c r="L7" s="12" t="s">
        <v>16</v>
      </c>
      <c r="M7" s="22" t="s">
        <v>184</v>
      </c>
      <c r="N7" s="13" t="s">
        <v>16</v>
      </c>
    </row>
    <row r="8" spans="2:16" ht="12.95" customHeight="1" x14ac:dyDescent="0.25">
      <c r="J8" s="23" t="str">
        <f>+'Resumen EXPORTACION'!L7</f>
        <v>Ene</v>
      </c>
      <c r="K8" s="245">
        <f>+IF('Precio Vino de Traslado Color'!G7="","",'Precio Vino de Traslado Color'!G7)</f>
        <v>2576.7524812043998</v>
      </c>
      <c r="L8" s="25">
        <f>+IF('Precio Vino de Traslado Color'!H7="","",'Precio Vino de Traslado Color'!H7)</f>
        <v>0.80610264383822883</v>
      </c>
      <c r="M8" s="245">
        <f>+IF('Precio Vino de Traslado Color'!G75="","",'Precio Vino de Traslado Color'!G75)</f>
        <v>2759.6978578444346</v>
      </c>
      <c r="N8" s="27">
        <f>+IF('Precio Vino de Traslado Color'!H75="","",'Precio Vino de Traslado Color'!H75)</f>
        <v>0.76233737263639756</v>
      </c>
    </row>
    <row r="9" spans="2:16" ht="12.95" customHeight="1" x14ac:dyDescent="0.25">
      <c r="J9" s="23" t="str">
        <f>+'Resumen EXPORTACION'!L8</f>
        <v>Feb</v>
      </c>
      <c r="K9" s="245">
        <f>+IF('Precio Vino de Traslado Color'!G8="","",'Precio Vino de Traslado Color'!G8)</f>
        <v>2753.2826034270333</v>
      </c>
      <c r="L9" s="25">
        <f>+IF('Precio Vino de Traslado Color'!H8="","",'Precio Vino de Traslado Color'!H8)</f>
        <v>0.6926051332061669</v>
      </c>
      <c r="M9" s="245">
        <f>+IF('Precio Vino de Traslado Color'!G76="","",'Precio Vino de Traslado Color'!G76)</f>
        <v>2649.0508773124025</v>
      </c>
      <c r="N9" s="27">
        <f>+IF('Precio Vino de Traslado Color'!H76="","",'Precio Vino de Traslado Color'!H76)</f>
        <v>0.56987192530253017</v>
      </c>
    </row>
    <row r="10" spans="2:16" ht="12.95" customHeight="1" x14ac:dyDescent="0.25">
      <c r="J10" s="23" t="str">
        <f>+'Resumen EXPORTACION'!L9</f>
        <v>Mar</v>
      </c>
      <c r="K10" s="245">
        <f>+IF('Precio Vino de Traslado Color'!G9="","",'Precio Vino de Traslado Color'!G9)</f>
        <v>2892.8447856691191</v>
      </c>
      <c r="L10" s="25">
        <f>+IF('Precio Vino de Traslado Color'!H9="","",'Precio Vino de Traslado Color'!H9)</f>
        <v>0.94720009901788282</v>
      </c>
      <c r="M10" s="245">
        <f>+IF('Precio Vino de Traslado Color'!G77="","",'Precio Vino de Traslado Color'!G77)</f>
        <v>3425.8534793949593</v>
      </c>
      <c r="N10" s="27">
        <f>+IF('Precio Vino de Traslado Color'!H77="","",'Precio Vino de Traslado Color'!H77)</f>
        <v>1.0465516594149538</v>
      </c>
    </row>
    <row r="11" spans="2:16" ht="12.95" customHeight="1" x14ac:dyDescent="0.25">
      <c r="J11" s="23" t="str">
        <f>+'Resumen EXPORTACION'!L10</f>
        <v>Abr</v>
      </c>
      <c r="K11" s="245">
        <f>+IF('Precio Vino de Traslado Color'!G10="","",'Precio Vino de Traslado Color'!G10)</f>
        <v>3412.3599715199998</v>
      </c>
      <c r="L11" s="25">
        <f>+IF('Precio Vino de Traslado Color'!H10="","",'Precio Vino de Traslado Color'!H10)</f>
        <v>1.4435767208966901</v>
      </c>
      <c r="M11" s="245">
        <f>+IF('Precio Vino de Traslado Color'!G78="","",'Precio Vino de Traslado Color'!G78)</f>
        <v>3992.1345271199993</v>
      </c>
      <c r="N11" s="27">
        <f>+IF('Precio Vino de Traslado Color'!H78="","",'Precio Vino de Traslado Color'!H78)</f>
        <v>1.0175166588692721</v>
      </c>
    </row>
    <row r="12" spans="2:16" ht="12.95" customHeight="1" x14ac:dyDescent="0.25">
      <c r="J12" s="23" t="str">
        <f>+'Resumen EXPORTACION'!L11</f>
        <v>May</v>
      </c>
      <c r="K12" s="245">
        <f>+IF('Precio Vino de Traslado Color'!G11="","",'Precio Vino de Traslado Color'!G11)</f>
        <v>3497.0351999999998</v>
      </c>
      <c r="L12" s="25">
        <f>+IF('Precio Vino de Traslado Color'!H11="","",'Precio Vino de Traslado Color'!H11)</f>
        <v>1.5417633124437446</v>
      </c>
      <c r="M12" s="245">
        <f>+IF('Precio Vino de Traslado Color'!G79="","",'Precio Vino de Traslado Color'!G79)</f>
        <v>4157.5771199999999</v>
      </c>
      <c r="N12" s="27">
        <f>+IF('Precio Vino de Traslado Color'!H79="","",'Precio Vino de Traslado Color'!H79)</f>
        <v>1.13155044117324</v>
      </c>
    </row>
    <row r="13" spans="2:16" ht="12.95" customHeight="1" x14ac:dyDescent="0.25">
      <c r="J13" s="23" t="str">
        <f>+'Resumen EXPORTACION'!L12</f>
        <v>Jun</v>
      </c>
      <c r="K13" s="245">
        <f>+IF('Precio Vino de Traslado Color'!G12="","",'Precio Vino de Traslado Color'!G12)</f>
        <v>3696.32</v>
      </c>
      <c r="L13" s="25">
        <f>+IF('Precio Vino de Traslado Color'!H12="","",'Precio Vino de Traslado Color'!H12)</f>
        <v>1.4572868547334368</v>
      </c>
      <c r="M13" s="245">
        <f>+IF('Precio Vino de Traslado Color'!G80="","",'Precio Vino de Traslado Color'!G80)</f>
        <v>3774.9799999999996</v>
      </c>
      <c r="N13" s="27">
        <f>+IF('Precio Vino de Traslado Color'!H80="","",'Precio Vino de Traslado Color'!H80)</f>
        <v>0.79251836737127701</v>
      </c>
    </row>
    <row r="14" spans="2:16" ht="12.95" customHeight="1" x14ac:dyDescent="0.25">
      <c r="J14" s="23" t="str">
        <f>+'Resumen EXPORTACION'!L13</f>
        <v>Jul</v>
      </c>
      <c r="K14" s="245">
        <f>+IF('Precio Vino de Traslado Color'!G13="","",'Precio Vino de Traslado Color'!G13)</f>
        <v>3680.350194552529</v>
      </c>
      <c r="L14" s="25">
        <f>+IF('Precio Vino de Traslado Color'!H13="","",'Precio Vino de Traslado Color'!H13)</f>
        <v>1.2718417036294447</v>
      </c>
      <c r="M14" s="245">
        <f>+IF('Precio Vino de Traslado Color'!G81="","",'Precio Vino de Traslado Color'!G81)</f>
        <v>3867.2665369649808</v>
      </c>
      <c r="N14" s="27">
        <f>+IF('Precio Vino de Traslado Color'!H81="","",'Precio Vino de Traslado Color'!H81)</f>
        <v>0.91035264807349492</v>
      </c>
    </row>
    <row r="15" spans="2:16" ht="12.95" customHeight="1" x14ac:dyDescent="0.25">
      <c r="J15" s="23" t="str">
        <f>+'Resumen EXPORTACION'!L14</f>
        <v>Ago</v>
      </c>
      <c r="K15" s="245">
        <f>+IF('Precio Vino de Traslado Color'!G14="","",'Precio Vino de Traslado Color'!G14)</f>
        <v>3457.5792133788495</v>
      </c>
      <c r="L15" s="25">
        <f>+IF('Precio Vino de Traslado Color'!H14="","",'Precio Vino de Traslado Color'!H14)</f>
        <v>0.75345170531444006</v>
      </c>
      <c r="M15" s="245">
        <f>+IF('Precio Vino de Traslado Color'!G82="","",'Precio Vino de Traslado Color'!G82)</f>
        <v>3749.6353324063521</v>
      </c>
      <c r="N15" s="27">
        <f>+IF('Precio Vino de Traslado Color'!H82="","",'Precio Vino de Traslado Color'!H82)</f>
        <v>0.61016698665122671</v>
      </c>
    </row>
    <row r="16" spans="2:16" ht="12.95" customHeight="1" x14ac:dyDescent="0.25">
      <c r="J16" s="23" t="str">
        <f>+'Resumen EXPORTACION'!L15</f>
        <v>Sep</v>
      </c>
      <c r="K16" s="24" t="str">
        <f>+IF('Precio Vino de Traslado Color'!G15="","",'Precio Vino de Traslado Color'!G15)</f>
        <v/>
      </c>
      <c r="L16" s="25" t="str">
        <f>+IF('Precio Vino de Traslado Color'!H15="","",'Precio Vino de Traslado Color'!H15)</f>
        <v/>
      </c>
      <c r="M16" s="24" t="str">
        <f>+IF('Precio Vino de Traslado Color'!G83="","",'Precio Vino de Traslado Color'!G83)</f>
        <v/>
      </c>
      <c r="N16" s="29" t="str">
        <f>+IF('Precio Vino de Traslado Color'!H83="","",'Precio Vino de Traslado Color'!H83)</f>
        <v/>
      </c>
    </row>
    <row r="17" spans="10:14" ht="12.95" customHeight="1" x14ac:dyDescent="0.25">
      <c r="J17" s="23" t="str">
        <f>+'Resumen EXPORTACION'!L16</f>
        <v>Oct</v>
      </c>
      <c r="K17" s="24" t="str">
        <f>+IF('Precio Vino de Traslado Color'!G16="","",'Precio Vino de Traslado Color'!G16)</f>
        <v/>
      </c>
      <c r="L17" s="25" t="str">
        <f>+IF('Precio Vino de Traslado Color'!H16="","",'Precio Vino de Traslado Color'!H16)</f>
        <v/>
      </c>
      <c r="M17" s="24" t="str">
        <f>+IF('Precio Vino de Traslado Color'!G84="","",'Precio Vino de Traslado Color'!G84)</f>
        <v/>
      </c>
      <c r="N17" s="29" t="str">
        <f>+IF('Precio Vino de Traslado Color'!H84="","",'Precio Vino de Traslado Color'!H84)</f>
        <v/>
      </c>
    </row>
    <row r="18" spans="10:14" ht="12.95" customHeight="1" x14ac:dyDescent="0.25">
      <c r="J18" s="23" t="str">
        <f>+'Resumen EXPORTACION'!L17</f>
        <v>Nov</v>
      </c>
      <c r="K18" s="24" t="str">
        <f>+IF('Precio Vino de Traslado Color'!G17="","",'Precio Vino de Traslado Color'!G17)</f>
        <v/>
      </c>
      <c r="L18" s="25" t="str">
        <f>+IF('Precio Vino de Traslado Color'!H17="","",'Precio Vino de Traslado Color'!H17)</f>
        <v/>
      </c>
      <c r="M18" s="24" t="str">
        <f>+IF('Precio Vino de Traslado Color'!G85="","",'Precio Vino de Traslado Color'!G85)</f>
        <v/>
      </c>
      <c r="N18" s="29" t="str">
        <f>+IF('Precio Vino de Traslado Color'!H85="","",'Precio Vino de Traslado Color'!H85)</f>
        <v/>
      </c>
    </row>
    <row r="19" spans="10:14" ht="12.95" customHeight="1" thickBot="1" x14ac:dyDescent="0.3">
      <c r="J19" s="30" t="str">
        <f>+'Resumen EXPORTACION'!L18</f>
        <v>Dic</v>
      </c>
      <c r="K19" s="31" t="str">
        <f>+IF('Precio Vino de Traslado Color'!G18="","",'Precio Vino de Traslado Color'!G18)</f>
        <v/>
      </c>
      <c r="L19" s="32" t="str">
        <f>+IF('Precio Vino de Traslado Color'!H18="","",'Precio Vino de Traslado Color'!H18)</f>
        <v/>
      </c>
      <c r="M19" s="31" t="str">
        <f>+IF('Precio Vino de Traslado Color'!G86="","",'Precio Vino de Traslado Color'!G86)</f>
        <v/>
      </c>
      <c r="N19" s="34" t="str">
        <f>+IF('Precio Vino de Traslado Color'!H86="","",'Precio Vino de Traslado Color'!H86)</f>
        <v/>
      </c>
    </row>
    <row r="20" spans="10:14" ht="6" customHeight="1" thickBot="1" x14ac:dyDescent="0.3"/>
    <row r="21" spans="10:14" ht="15" customHeight="1" x14ac:dyDescent="0.25">
      <c r="J21" s="14"/>
      <c r="K21" s="255" t="s">
        <v>210</v>
      </c>
      <c r="L21" s="264"/>
      <c r="M21" s="263" t="s">
        <v>211</v>
      </c>
      <c r="N21" s="258"/>
    </row>
    <row r="22" spans="10:14" ht="25.5" x14ac:dyDescent="0.25">
      <c r="J22" s="15"/>
      <c r="K22" s="21" t="s">
        <v>184</v>
      </c>
      <c r="L22" s="12" t="s">
        <v>16</v>
      </c>
      <c r="M22" s="22" t="s">
        <v>184</v>
      </c>
      <c r="N22" s="13" t="s">
        <v>16</v>
      </c>
    </row>
    <row r="23" spans="10:14" ht="12.95" customHeight="1" x14ac:dyDescent="0.25">
      <c r="J23" s="23" t="str">
        <f>+J8</f>
        <v>Ene</v>
      </c>
      <c r="K23" s="245">
        <f>+IF('Precio Vino de Traslado Color'!G41="","",'Precio Vino de Traslado Color'!G24)</f>
        <v>2672.2806677529052</v>
      </c>
      <c r="L23" s="25">
        <f>+IF('Precio Vino de Traslado Color'!G41="","",'Precio Vino de Traslado Color'!H41)</f>
        <v>0.83617178611108511</v>
      </c>
      <c r="M23" s="245">
        <f>+IF('Precio Vino de Traslado Color'!G109="","",'Precio Vino de Traslado Color'!G109)</f>
        <v>2596.5342339772301</v>
      </c>
      <c r="N23" s="27">
        <f>+IF('Precio Vino de Traslado Color'!H109="","",'Precio Vino de Traslado Color'!H109)</f>
        <v>1.1116161104182782</v>
      </c>
    </row>
    <row r="24" spans="10:14" ht="12.95" customHeight="1" x14ac:dyDescent="0.25">
      <c r="J24" s="23" t="str">
        <f t="shared" ref="J24:J34" si="0">+J9</f>
        <v>Feb</v>
      </c>
      <c r="K24" s="245">
        <f>+IF('Precio Vino de Traslado Color'!G42="","",'Precio Vino de Traslado Color'!G25)</f>
        <v>2032.6283039477375</v>
      </c>
      <c r="L24" s="25">
        <f>+IF('Precio Vino de Traslado Color'!G42="","",'Precio Vino de Traslado Color'!H42)</f>
        <v>0.9875374579767755</v>
      </c>
      <c r="M24" s="245">
        <f>+IF('Precio Vino de Traslado Color'!G110="","",'Precio Vino de Traslado Color'!G110)</f>
        <v>2676.866009627347</v>
      </c>
      <c r="N24" s="27">
        <f>+IF('Precio Vino de Traslado Color'!H110="","",'Precio Vino de Traslado Color'!H110)</f>
        <v>1.2714971687993617</v>
      </c>
    </row>
    <row r="25" spans="10:14" ht="12.95" customHeight="1" x14ac:dyDescent="0.25">
      <c r="J25" s="23" t="str">
        <f t="shared" si="0"/>
        <v>Mar</v>
      </c>
      <c r="K25" s="245">
        <f>+IF('Precio Vino de Traslado Color'!G43="","",'Precio Vino de Traslado Color'!G26)</f>
        <v>2542.8584196395996</v>
      </c>
      <c r="L25" s="25">
        <f>+IF('Precio Vino de Traslado Color'!G43="","",'Precio Vino de Traslado Color'!H43)</f>
        <v>0.62808464077126658</v>
      </c>
      <c r="M25" s="245">
        <f>+IF('Precio Vino de Traslado Color'!G111="","",'Precio Vino de Traslado Color'!G111)</f>
        <v>3367.2912174950393</v>
      </c>
      <c r="N25" s="27">
        <f>+IF('Precio Vino de Traslado Color'!H111="","",'Precio Vino de Traslado Color'!H111)</f>
        <v>1.1222169165508467</v>
      </c>
    </row>
    <row r="26" spans="10:14" ht="12.95" customHeight="1" x14ac:dyDescent="0.25">
      <c r="J26" s="23" t="str">
        <f t="shared" si="0"/>
        <v>Abr</v>
      </c>
      <c r="K26" s="245">
        <f>+IF('Precio Vino de Traslado Color'!G44="","",'Precio Vino de Traslado Color'!G27)</f>
        <v>3020.6909971199998</v>
      </c>
      <c r="L26" s="25">
        <f>+IF('Precio Vino de Traslado Color'!G44="","",'Precio Vino de Traslado Color'!H44)</f>
        <v>2.5325095036650418</v>
      </c>
      <c r="M26" s="245">
        <f>+IF('Precio Vino de Traslado Color'!G112="","",'Precio Vino de Traslado Color'!G112)</f>
        <v>3902.9269610399997</v>
      </c>
      <c r="N26" s="27">
        <f>+IF('Precio Vino de Traslado Color'!H112="","",'Precio Vino de Traslado Color'!H112)</f>
        <v>0.84063923737695534</v>
      </c>
    </row>
    <row r="27" spans="10:14" ht="12.95" customHeight="1" x14ac:dyDescent="0.25">
      <c r="J27" s="23" t="str">
        <f t="shared" si="0"/>
        <v>May</v>
      </c>
      <c r="K27" s="245">
        <f>+IF('Precio Vino de Traslado Color'!G45="","",'Precio Vino de Traslado Color'!G28)</f>
        <v>3194.0503200000003</v>
      </c>
      <c r="L27" s="25">
        <f>+IF('Precio Vino de Traslado Color'!G45="","",'Precio Vino de Traslado Color'!H45)</f>
        <v>1.427978412406619</v>
      </c>
      <c r="M27" s="245">
        <f>+IF('Precio Vino de Traslado Color'!G113="","",'Precio Vino de Traslado Color'!G113)</f>
        <v>3508.4800800000003</v>
      </c>
      <c r="N27" s="27">
        <f>+IF('Precio Vino de Traslado Color'!H113="","",'Precio Vino de Traslado Color'!H113)</f>
        <v>0.80165136498712175</v>
      </c>
    </row>
    <row r="28" spans="10:14" ht="12.95" customHeight="1" x14ac:dyDescent="0.25">
      <c r="J28" s="23" t="str">
        <f t="shared" si="0"/>
        <v>Jun</v>
      </c>
      <c r="K28" s="245">
        <f>+IF('Precio Vino de Traslado Color'!G46="","",'Precio Vino de Traslado Color'!G29)</f>
        <v>3411.2199999999993</v>
      </c>
      <c r="L28" s="25">
        <f>+IF('Precio Vino de Traslado Color'!G46="","",'Precio Vino de Traslado Color'!H46)</f>
        <v>1.1863600169226753</v>
      </c>
      <c r="M28" s="245">
        <f>+IF('Precio Vino de Traslado Color'!G114="","",'Precio Vino de Traslado Color'!G114)</f>
        <v>3242.03</v>
      </c>
      <c r="N28" s="27">
        <f>+IF('Precio Vino de Traslado Color'!H114="","",'Precio Vino de Traslado Color'!H114)</f>
        <v>0.61702823865546086</v>
      </c>
    </row>
    <row r="29" spans="10:14" ht="12.95" customHeight="1" x14ac:dyDescent="0.25">
      <c r="J29" s="23" t="str">
        <f t="shared" si="0"/>
        <v>Jul</v>
      </c>
      <c r="K29" s="245">
        <f>+IF('Precio Vino de Traslado Color'!G47="","",'Precio Vino de Traslado Color'!G30)</f>
        <v>2880.1070038910507</v>
      </c>
      <c r="L29" s="25">
        <f>+IF('Precio Vino de Traslado Color'!G47="","",'Precio Vino de Traslado Color'!H47)</f>
        <v>1.0317259222968134</v>
      </c>
      <c r="M29" s="245">
        <f>+IF('Precio Vino de Traslado Color'!G115="","",'Precio Vino de Traslado Color'!G115)</f>
        <v>3693.3754863813228</v>
      </c>
      <c r="N29" s="27">
        <f>+IF('Precio Vino de Traslado Color'!H115="","",'Precio Vino de Traslado Color'!H115)</f>
        <v>0.76835872002809236</v>
      </c>
    </row>
    <row r="30" spans="10:14" ht="12.95" customHeight="1" x14ac:dyDescent="0.25">
      <c r="J30" s="23" t="str">
        <f t="shared" si="0"/>
        <v>Ago</v>
      </c>
      <c r="K30" s="245">
        <f>+IF('Precio Vino de Traslado Color'!G48="","",'Precio Vino de Traslado Color'!G31)</f>
        <v>2341.6584892721426</v>
      </c>
      <c r="L30" s="25">
        <f>+IF('Precio Vino de Traslado Color'!G48="","",'Precio Vino de Traslado Color'!H48)</f>
        <v>1.0195516234111484</v>
      </c>
      <c r="M30" s="245">
        <f>+IF('Precio Vino de Traslado Color'!G116="","",'Precio Vino de Traslado Color'!G116)</f>
        <v>3715.1671408924035</v>
      </c>
      <c r="N30" s="27">
        <f>+IF('Precio Vino de Traslado Color'!H116="","",'Precio Vino de Traslado Color'!H116)</f>
        <v>0.81603221134941539</v>
      </c>
    </row>
    <row r="31" spans="10:14" ht="12.95" customHeight="1" x14ac:dyDescent="0.25">
      <c r="J31" s="23" t="str">
        <f t="shared" si="0"/>
        <v>Sep</v>
      </c>
      <c r="K31" s="24" t="str">
        <f>+IF('Precio Vino de Traslado Color'!G49="","",'Precio Vino de Traslado Color'!G32)</f>
        <v/>
      </c>
      <c r="L31" s="25" t="str">
        <f>+IF('Precio Vino de Traslado Color'!G49="","",'Precio Vino de Traslado Color'!H49)</f>
        <v/>
      </c>
      <c r="M31" s="24" t="str">
        <f>+IF('Precio Vino de Traslado Color'!G117="","",'Precio Vino de Traslado Color'!G117)</f>
        <v/>
      </c>
      <c r="N31" s="29" t="str">
        <f>+IF('Precio Vino de Traslado Color'!H117="","",'Precio Vino de Traslado Color'!H117)</f>
        <v/>
      </c>
    </row>
    <row r="32" spans="10:14" ht="12.95" customHeight="1" x14ac:dyDescent="0.25">
      <c r="J32" s="23" t="str">
        <f t="shared" si="0"/>
        <v>Oct</v>
      </c>
      <c r="K32" s="24" t="str">
        <f>+IF('Precio Vino de Traslado Color'!G50="","",'Precio Vino de Traslado Color'!G33)</f>
        <v/>
      </c>
      <c r="L32" s="25" t="str">
        <f>+IF('Precio Vino de Traslado Color'!G50="","",'Precio Vino de Traslado Color'!H50)</f>
        <v/>
      </c>
      <c r="M32" s="24" t="str">
        <f>+IF('Precio Vino de Traslado Color'!G118="","",'Precio Vino de Traslado Color'!G118)</f>
        <v/>
      </c>
      <c r="N32" s="29" t="str">
        <f>+IF('Precio Vino de Traslado Color'!H118="","",'Precio Vino de Traslado Color'!H118)</f>
        <v/>
      </c>
    </row>
    <row r="33" spans="10:14" ht="12.95" customHeight="1" x14ac:dyDescent="0.25">
      <c r="J33" s="23" t="str">
        <f t="shared" si="0"/>
        <v>Nov</v>
      </c>
      <c r="K33" s="24" t="str">
        <f>+IF('Precio Vino de Traslado Color'!G51="","",'Precio Vino de Traslado Color'!G34)</f>
        <v/>
      </c>
      <c r="L33" s="25" t="str">
        <f>+IF('Precio Vino de Traslado Color'!G51="","",'Precio Vino de Traslado Color'!H51)</f>
        <v/>
      </c>
      <c r="M33" s="24" t="str">
        <f>+IF('Precio Vino de Traslado Color'!G119="","",'Precio Vino de Traslado Color'!G119)</f>
        <v/>
      </c>
      <c r="N33" s="29" t="str">
        <f>+IF('Precio Vino de Traslado Color'!H119="","",'Precio Vino de Traslado Color'!H119)</f>
        <v/>
      </c>
    </row>
    <row r="34" spans="10:14" ht="12.95" customHeight="1" thickBot="1" x14ac:dyDescent="0.3">
      <c r="J34" s="30" t="str">
        <f t="shared" si="0"/>
        <v>Dic</v>
      </c>
      <c r="K34" s="31" t="str">
        <f>+IF('Precio Vino de Traslado Color'!G52="","",'Precio Vino de Traslado Color'!G35)</f>
        <v/>
      </c>
      <c r="L34" s="32" t="str">
        <f>+IF('Precio Vino de Traslado Color'!G52="","",'Precio Vino de Traslado Color'!H52)</f>
        <v/>
      </c>
      <c r="M34" s="31" t="str">
        <f>+IF('Precio Vino de Traslado Color'!G120="","",'Precio Vino de Traslado Color'!G120)</f>
        <v/>
      </c>
      <c r="N34" s="34" t="str">
        <f>+IF('Precio Vino de Traslado Color'!H120="","",'Precio Vino de Traslado Color'!H120)</f>
        <v/>
      </c>
    </row>
    <row r="35" spans="10:14" ht="6" customHeight="1" thickBot="1" x14ac:dyDescent="0.3"/>
    <row r="36" spans="10:14" ht="15" customHeight="1" x14ac:dyDescent="0.25">
      <c r="J36" s="14"/>
      <c r="K36" s="255" t="s">
        <v>212</v>
      </c>
      <c r="L36" s="264"/>
      <c r="M36" s="263" t="s">
        <v>213</v>
      </c>
      <c r="N36" s="258"/>
    </row>
    <row r="37" spans="10:14" ht="25.5" x14ac:dyDescent="0.25">
      <c r="J37" s="15"/>
      <c r="K37" s="21" t="s">
        <v>184</v>
      </c>
      <c r="L37" s="12" t="s">
        <v>16</v>
      </c>
      <c r="M37" s="22" t="s">
        <v>184</v>
      </c>
      <c r="N37" s="13" t="s">
        <v>16</v>
      </c>
    </row>
    <row r="38" spans="10:14" ht="12.95" customHeight="1" x14ac:dyDescent="0.25">
      <c r="J38" s="23" t="str">
        <f>+J23</f>
        <v>Ene</v>
      </c>
      <c r="K38" s="245">
        <f>+IF('Precio Vino de Traslado Color'!G24="","",'Precio Vino de Traslado Color'!G24)</f>
        <v>2672.2806677529052</v>
      </c>
      <c r="L38" s="25">
        <f>+IF('Precio Vino de Traslado Color'!H24="","",'Precio Vino de Traslado Color'!H24)</f>
        <v>1.604707831342608</v>
      </c>
      <c r="M38" s="245">
        <f>+IF('Precio Vino de Traslado Color'!G92="","",'Precio Vino de Traslado Color'!G92)</f>
        <v>2667.0843739991724</v>
      </c>
      <c r="N38" s="27">
        <f>+IF('Precio Vino de Traslado Color'!H92="","",'Precio Vino de Traslado Color'!H92)</f>
        <v>1.3735985910843755</v>
      </c>
    </row>
    <row r="39" spans="10:14" ht="12.95" customHeight="1" x14ac:dyDescent="0.25">
      <c r="J39" s="23" t="str">
        <f t="shared" ref="J39:J49" si="1">+J24</f>
        <v>Feb</v>
      </c>
      <c r="K39" s="245">
        <f>+IF('Precio Vino de Traslado Color'!G25="","",'Precio Vino de Traslado Color'!G25)</f>
        <v>2032.6283039477375</v>
      </c>
      <c r="L39" s="25">
        <f>+IF('Precio Vino de Traslado Color'!H25="","",'Precio Vino de Traslado Color'!H25)</f>
        <v>0.41888824259288016</v>
      </c>
      <c r="M39" s="245">
        <f>+IF('Precio Vino de Traslado Color'!G93="","",'Precio Vino de Traslado Color'!G93)</f>
        <v>2449.7052485390782</v>
      </c>
      <c r="N39" s="27">
        <f>+IF('Precio Vino de Traslado Color'!H93="","",'Precio Vino de Traslado Color'!H93)</f>
        <v>1.1675686464381951</v>
      </c>
    </row>
    <row r="40" spans="10:14" ht="12.95" customHeight="1" x14ac:dyDescent="0.25">
      <c r="J40" s="23" t="str">
        <f t="shared" si="1"/>
        <v>Mar</v>
      </c>
      <c r="K40" s="245">
        <f>+IF('Precio Vino de Traslado Color'!G26="","",'Precio Vino de Traslado Color'!G26)</f>
        <v>2542.8584196395996</v>
      </c>
      <c r="L40" s="25">
        <f>+IF('Precio Vino de Traslado Color'!H26="","",'Precio Vino de Traslado Color'!H26)</f>
        <v>0.7266330774337082</v>
      </c>
      <c r="M40" s="245">
        <f>+IF('Precio Vino de Traslado Color'!G94="","",'Precio Vino de Traslado Color'!G94)</f>
        <v>2504.3495985683999</v>
      </c>
      <c r="N40" s="27">
        <f>+IF('Precio Vino de Traslado Color'!H94="","",'Precio Vino de Traslado Color'!H94)</f>
        <v>0.79955700751237524</v>
      </c>
    </row>
    <row r="41" spans="10:14" ht="12.95" customHeight="1" x14ac:dyDescent="0.25">
      <c r="J41" s="23" t="str">
        <f t="shared" si="1"/>
        <v>Abr</v>
      </c>
      <c r="K41" s="245">
        <f>+IF('Precio Vino de Traslado Color'!G27="","",'Precio Vino de Traslado Color'!G27)</f>
        <v>3020.6909971199998</v>
      </c>
      <c r="L41" s="25">
        <f>+IF('Precio Vino de Traslado Color'!H27="","",'Precio Vino de Traslado Color'!H27)</f>
        <v>1.4531494394950473</v>
      </c>
      <c r="M41" s="245">
        <f>+IF('Precio Vino de Traslado Color'!G95="","",'Precio Vino de Traslado Color'!G95)</f>
        <v>3865.6363221599995</v>
      </c>
      <c r="N41" s="27">
        <f>+IF('Precio Vino de Traslado Color'!H95="","",'Precio Vino de Traslado Color'!H95)</f>
        <v>0.79390999061185585</v>
      </c>
    </row>
    <row r="42" spans="10:14" ht="12.95" customHeight="1" x14ac:dyDescent="0.25">
      <c r="J42" s="23" t="str">
        <f t="shared" si="1"/>
        <v>May</v>
      </c>
      <c r="K42" s="245">
        <f>+IF('Precio Vino de Traslado Color'!G28="","",'Precio Vino de Traslado Color'!G28)</f>
        <v>3194.0503200000003</v>
      </c>
      <c r="L42" s="25">
        <f>+IF('Precio Vino de Traslado Color'!H28="","",'Precio Vino de Traslado Color'!H28)</f>
        <v>1.3809588060311873</v>
      </c>
      <c r="M42" s="245">
        <f>+IF('Precio Vino de Traslado Color'!G96="","",'Precio Vino de Traslado Color'!G96)</f>
        <v>3007.67112</v>
      </c>
      <c r="N42" s="27">
        <f>+IF('Precio Vino de Traslado Color'!H96="","",'Precio Vino de Traslado Color'!H96)</f>
        <v>0.45050008103241845</v>
      </c>
    </row>
    <row r="43" spans="10:14" ht="12.95" customHeight="1" x14ac:dyDescent="0.25">
      <c r="J43" s="23" t="str">
        <f t="shared" si="1"/>
        <v>Jun</v>
      </c>
      <c r="K43" s="245">
        <f>+IF('Precio Vino de Traslado Color'!G29="","",'Precio Vino de Traslado Color'!G29)</f>
        <v>3411.2199999999993</v>
      </c>
      <c r="L43" s="25">
        <f>+IF('Precio Vino de Traslado Color'!H29="","",'Precio Vino de Traslado Color'!H29)</f>
        <v>1.696006264775165</v>
      </c>
      <c r="M43" s="245">
        <f>+IF('Precio Vino de Traslado Color'!G97="","",'Precio Vino de Traslado Color'!G97)</f>
        <v>3256.9</v>
      </c>
      <c r="N43" s="27">
        <f>+IF('Precio Vino de Traslado Color'!H97="","",'Precio Vino de Traslado Color'!H97)</f>
        <v>0.73169132461053255</v>
      </c>
    </row>
    <row r="44" spans="10:14" ht="12.95" customHeight="1" x14ac:dyDescent="0.25">
      <c r="J44" s="23" t="str">
        <f t="shared" si="1"/>
        <v>Jul</v>
      </c>
      <c r="K44" s="245">
        <f>+IF('Precio Vino de Traslado Color'!G30="","",'Precio Vino de Traslado Color'!G30)</f>
        <v>2880.1070038910507</v>
      </c>
      <c r="L44" s="25">
        <f>+IF('Precio Vino de Traslado Color'!H30="","",'Precio Vino de Traslado Color'!H30)</f>
        <v>0.92449317248206753</v>
      </c>
      <c r="M44" s="245">
        <f>+IF('Precio Vino de Traslado Color'!G98="","",'Precio Vino de Traslado Color'!G98)</f>
        <v>3452.3346303501949</v>
      </c>
      <c r="N44" s="27">
        <f>+IF('Precio Vino de Traslado Color'!H98="","",'Precio Vino de Traslado Color'!H98)</f>
        <v>0.85061519329044089</v>
      </c>
    </row>
    <row r="45" spans="10:14" ht="12.95" customHeight="1" x14ac:dyDescent="0.25">
      <c r="J45" s="23" t="str">
        <f t="shared" si="1"/>
        <v>Ago</v>
      </c>
      <c r="K45" s="245">
        <f>+IF('Precio Vino de Traslado Color'!G31="","",'Precio Vino de Traslado Color'!G31)</f>
        <v>2341.6584892721426</v>
      </c>
      <c r="L45" s="25">
        <f>+IF('Precio Vino de Traslado Color'!H31="","",'Precio Vino de Traslado Color'!H31)</f>
        <v>0.59217889066042972</v>
      </c>
      <c r="M45" s="245">
        <f>+IF('Precio Vino de Traslado Color'!G99="","",'Precio Vino de Traslado Color'!G99)</f>
        <v>3177.7986580232555</v>
      </c>
      <c r="N45" s="27">
        <f>+IF('Precio Vino de Traslado Color'!H99="","",'Precio Vino de Traslado Color'!H99)</f>
        <v>0.56690156227907562</v>
      </c>
    </row>
    <row r="46" spans="10:14" ht="12.95" customHeight="1" x14ac:dyDescent="0.25">
      <c r="J46" s="23" t="str">
        <f t="shared" si="1"/>
        <v>Sep</v>
      </c>
      <c r="K46" s="24" t="str">
        <f>+IF('Precio Vino de Traslado Color'!G32="","",'Precio Vino de Traslado Color'!G32)</f>
        <v/>
      </c>
      <c r="L46" s="25" t="str">
        <f>+IF('Precio Vino de Traslado Color'!H32="","",'Precio Vino de Traslado Color'!H32)</f>
        <v/>
      </c>
      <c r="M46" s="24" t="str">
        <f>+IF('Precio Vino de Traslado Color'!G100="","",'Precio Vino de Traslado Color'!G100)</f>
        <v/>
      </c>
      <c r="N46" s="29" t="str">
        <f>+IF('Precio Vino de Traslado Color'!H100="","",'Precio Vino de Traslado Color'!H100)</f>
        <v/>
      </c>
    </row>
    <row r="47" spans="10:14" ht="12.95" customHeight="1" x14ac:dyDescent="0.25">
      <c r="J47" s="23" t="str">
        <f t="shared" si="1"/>
        <v>Oct</v>
      </c>
      <c r="K47" s="24" t="str">
        <f>+IF('Precio Vino de Traslado Color'!G33="","",'Precio Vino de Traslado Color'!G33)</f>
        <v/>
      </c>
      <c r="L47" s="25" t="str">
        <f>+IF('Precio Vino de Traslado Color'!H33="","",'Precio Vino de Traslado Color'!H33)</f>
        <v/>
      </c>
      <c r="M47" s="24" t="str">
        <f>+IF('Precio Vino de Traslado Color'!G101="","",'Precio Vino de Traslado Color'!G101)</f>
        <v/>
      </c>
      <c r="N47" s="29" t="str">
        <f>+IF('Precio Vino de Traslado Color'!H101="","",'Precio Vino de Traslado Color'!H101)</f>
        <v/>
      </c>
    </row>
    <row r="48" spans="10:14" ht="12.95" customHeight="1" x14ac:dyDescent="0.25">
      <c r="J48" s="23" t="str">
        <f t="shared" si="1"/>
        <v>Nov</v>
      </c>
      <c r="K48" s="24" t="str">
        <f>+IF('Precio Vino de Traslado Color'!G34="","",'Precio Vino de Traslado Color'!G34)</f>
        <v/>
      </c>
      <c r="L48" s="25" t="str">
        <f>+IF('Precio Vino de Traslado Color'!H34="","",'Precio Vino de Traslado Color'!H34)</f>
        <v/>
      </c>
      <c r="M48" s="24" t="str">
        <f>+IF('Precio Vino de Traslado Color'!G102="","",'Precio Vino de Traslado Color'!G102)</f>
        <v/>
      </c>
      <c r="N48" s="29" t="str">
        <f>+IF('Precio Vino de Traslado Color'!H102="","",'Precio Vino de Traslado Color'!H102)</f>
        <v/>
      </c>
    </row>
    <row r="49" spans="10:14" ht="12.95" customHeight="1" thickBot="1" x14ac:dyDescent="0.3">
      <c r="J49" s="30" t="str">
        <f t="shared" si="1"/>
        <v>Dic</v>
      </c>
      <c r="K49" s="31" t="str">
        <f>+IF('Precio Vino de Traslado Color'!G35="","",'Precio Vino de Traslado Color'!G35)</f>
        <v/>
      </c>
      <c r="L49" s="32" t="str">
        <f>+IF('Precio Vino de Traslado Color'!H35="","",'Precio Vino de Traslado Color'!H35)</f>
        <v/>
      </c>
      <c r="M49" s="31" t="str">
        <f>+IF('Precio Vino de Traslado Color'!G103="","",'Precio Vino de Traslado Color'!G103)</f>
        <v/>
      </c>
      <c r="N49" s="34" t="str">
        <f>+IF('Precio Vino de Traslado Color'!H103="","",'Precio Vino de Traslado Color'!H103)</f>
        <v/>
      </c>
    </row>
    <row r="50" spans="10:14" ht="6" customHeight="1" thickBot="1" x14ac:dyDescent="0.3"/>
    <row r="51" spans="10:14" ht="15" customHeight="1" x14ac:dyDescent="0.25">
      <c r="J51" s="14"/>
      <c r="K51" s="255" t="s">
        <v>214</v>
      </c>
      <c r="L51" s="264"/>
      <c r="M51" s="263" t="s">
        <v>215</v>
      </c>
      <c r="N51" s="258"/>
    </row>
    <row r="52" spans="10:14" ht="25.5" x14ac:dyDescent="0.25">
      <c r="J52" s="15"/>
      <c r="K52" s="21" t="s">
        <v>184</v>
      </c>
      <c r="L52" s="12" t="s">
        <v>16</v>
      </c>
      <c r="M52" s="22" t="s">
        <v>184</v>
      </c>
      <c r="N52" s="13" t="s">
        <v>16</v>
      </c>
    </row>
    <row r="53" spans="10:14" ht="12.95" customHeight="1" x14ac:dyDescent="0.25">
      <c r="J53" s="23" t="str">
        <f>+J38</f>
        <v>Ene</v>
      </c>
      <c r="K53" s="245">
        <f>+IF('Precio Vino de Traslado Color'!G58="","",'Precio Vino de Traslado Color'!G58)</f>
        <v>2507.4924554937288</v>
      </c>
      <c r="L53" s="25">
        <f>+IF('Precio Vino de Traslado Color'!H58="","",'Precio Vino de Traslado Color'!H58)</f>
        <v>0.86644660283019448</v>
      </c>
      <c r="M53" s="245">
        <f>+IF('Precio Vino de Traslado Color'!G126="","",'Precio Vino de Traslado Color'!G126)</f>
        <v>2705.2024736960939</v>
      </c>
      <c r="N53" s="27">
        <f>+IF('Precio Vino de Traslado Color'!H126="","",'Precio Vino de Traslado Color'!H126)</f>
        <v>0.8360264937160593</v>
      </c>
    </row>
    <row r="54" spans="10:14" ht="12.95" customHeight="1" x14ac:dyDescent="0.25">
      <c r="J54" s="23" t="str">
        <f t="shared" ref="J54:J64" si="2">+J39</f>
        <v>Feb</v>
      </c>
      <c r="K54" s="245">
        <f>+IF('Precio Vino de Traslado Color'!G59="","",'Precio Vino de Traslado Color'!G59)</f>
        <v>2603.4386769353659</v>
      </c>
      <c r="L54" s="25">
        <f>+IF('Precio Vino de Traslado Color'!H59="","",'Precio Vino de Traslado Color'!H59)</f>
        <v>0.68758152794893279</v>
      </c>
      <c r="M54" s="245">
        <f>+IF('Precio Vino de Traslado Color'!G127="","",'Precio Vino de Traslado Color'!G127)</f>
        <v>2645.0575014696765</v>
      </c>
      <c r="N54" s="27">
        <f>+IF('Precio Vino de Traslado Color'!H127="","",'Precio Vino de Traslado Color'!H127)</f>
        <v>0.74509506868210007</v>
      </c>
    </row>
    <row r="55" spans="10:14" ht="12.95" customHeight="1" x14ac:dyDescent="0.25">
      <c r="J55" s="23" t="str">
        <f t="shared" si="2"/>
        <v>Mar</v>
      </c>
      <c r="K55" s="245">
        <f>+IF('Precio Vino de Traslado Color'!G60="","",'Precio Vino de Traslado Color'!G60)</f>
        <v>2710.9433199117593</v>
      </c>
      <c r="L55" s="25">
        <f>+IF('Precio Vino de Traslado Color'!H60="","",'Precio Vino de Traslado Color'!H60)</f>
        <v>0.87166134803981077</v>
      </c>
      <c r="M55" s="245">
        <f>+IF('Precio Vino de Traslado Color'!G128="","",'Precio Vino de Traslado Color'!G128)</f>
        <v>3332.4224233147193</v>
      </c>
      <c r="N55" s="27">
        <f>+IF('Precio Vino de Traslado Color'!H128="","",'Precio Vino de Traslado Color'!H128)</f>
        <v>1.0281987368057703</v>
      </c>
    </row>
    <row r="56" spans="10:14" ht="12.95" customHeight="1" x14ac:dyDescent="0.25">
      <c r="J56" s="23" t="str">
        <f t="shared" si="2"/>
        <v>Abr</v>
      </c>
      <c r="K56" s="245">
        <f>+IF('Precio Vino de Traslado Color'!G61="","",'Precio Vino de Traslado Color'!G61)</f>
        <v>3332.1072758399991</v>
      </c>
      <c r="L56" s="25">
        <f>+IF('Precio Vino de Traslado Color'!H61="","",'Precio Vino de Traslado Color'!H61)</f>
        <v>1.9089940695008831</v>
      </c>
      <c r="M56" s="245">
        <f>+IF('Precio Vino de Traslado Color'!G129="","",'Precio Vino de Traslado Color'!G129)</f>
        <v>3954.2788785599996</v>
      </c>
      <c r="N56" s="27">
        <f>+IF('Precio Vino de Traslado Color'!H129="","",'Precio Vino de Traslado Color'!H129)</f>
        <v>0.92982810717053721</v>
      </c>
    </row>
    <row r="57" spans="10:14" ht="12.95" customHeight="1" x14ac:dyDescent="0.25">
      <c r="J57" s="23" t="str">
        <f t="shared" si="2"/>
        <v>May</v>
      </c>
      <c r="K57" s="245">
        <f>+IF('Precio Vino de Traslado Color'!G62="","",'Precio Vino de Traslado Color'!G62)</f>
        <v>3737.5944</v>
      </c>
      <c r="L57" s="25">
        <f>+IF('Precio Vino de Traslado Color'!H62="","",'Precio Vino de Traslado Color'!H62)</f>
        <v>1.6287846587027</v>
      </c>
      <c r="M57" s="245">
        <f>+IF('Precio Vino de Traslado Color'!G130="","",'Precio Vino de Traslado Color'!G130)</f>
        <v>3898.42128</v>
      </c>
      <c r="N57" s="27">
        <f>+IF('Precio Vino de Traslado Color'!H130="","",'Precio Vino de Traslado Color'!H130)</f>
        <v>0.9914767154570141</v>
      </c>
    </row>
    <row r="58" spans="10:14" ht="12.95" customHeight="1" x14ac:dyDescent="0.25">
      <c r="J58" s="23" t="str">
        <f t="shared" si="2"/>
        <v>Jun</v>
      </c>
      <c r="K58" s="245">
        <f>+IF('Precio Vino de Traslado Color'!G63="","",'Precio Vino de Traslado Color'!G63)</f>
        <v>3677.8900000000003</v>
      </c>
      <c r="L58" s="25">
        <f>+IF('Precio Vino de Traslado Color'!H63="","",'Precio Vino de Traslado Color'!H63)</f>
        <v>1.3967007203332114</v>
      </c>
      <c r="M58" s="245">
        <f>+IF('Precio Vino de Traslado Color'!G131="","",'Precio Vino de Traslado Color'!G131)</f>
        <v>3590.9399999999996</v>
      </c>
      <c r="N58" s="27">
        <f>+IF('Precio Vino de Traslado Color'!H131="","",'Precio Vino de Traslado Color'!H131)</f>
        <v>0.73239539886845173</v>
      </c>
    </row>
    <row r="59" spans="10:14" ht="12.95" customHeight="1" x14ac:dyDescent="0.25">
      <c r="J59" s="23" t="str">
        <f t="shared" si="2"/>
        <v>Jul</v>
      </c>
      <c r="K59" s="245">
        <f>+IF('Precio Vino de Traslado Color'!G64="","",'Precio Vino de Traslado Color'!G64)</f>
        <v>3534.3677042801555</v>
      </c>
      <c r="L59" s="25">
        <f>+IF('Precio Vino de Traslado Color'!H64="","",'Precio Vino de Traslado Color'!H64)</f>
        <v>1.2057719216330303</v>
      </c>
      <c r="M59" s="245">
        <f>+IF('Precio Vino de Traslado Color'!G132="","",'Precio Vino de Traslado Color'!G132)</f>
        <v>3773.832684824903</v>
      </c>
      <c r="N59" s="27">
        <f>+IF('Precio Vino de Traslado Color'!H132="","",'Precio Vino de Traslado Color'!H132)</f>
        <v>0.84775721991702024</v>
      </c>
    </row>
    <row r="60" spans="10:14" ht="12.95" customHeight="1" x14ac:dyDescent="0.25">
      <c r="J60" s="23" t="str">
        <f t="shared" si="2"/>
        <v>Ago</v>
      </c>
      <c r="K60" s="245">
        <f>+IF('Precio Vino de Traslado Color'!G65="","",'Precio Vino de Traslado Color'!G65)</f>
        <v>3353.6536851317919</v>
      </c>
      <c r="L60" s="25">
        <f>+IF('Precio Vino de Traslado Color'!H65="","",'Precio Vino de Traslado Color'!H65)</f>
        <v>0.81320536260116394</v>
      </c>
      <c r="M60" s="245">
        <f>+IF('Precio Vino de Traslado Color'!G133="","",'Precio Vino de Traslado Color'!G133)</f>
        <v>3726.3439658405923</v>
      </c>
      <c r="N60" s="27">
        <f>+IF('Precio Vino de Traslado Color'!H133="","",'Precio Vino de Traslado Color'!H133)</f>
        <v>0.65306560008677383</v>
      </c>
    </row>
    <row r="61" spans="10:14" ht="12.95" customHeight="1" x14ac:dyDescent="0.25">
      <c r="J61" s="23" t="str">
        <f t="shared" si="2"/>
        <v>Sep</v>
      </c>
      <c r="K61" s="24" t="str">
        <f>+IF('Precio Vino de Traslado Color'!G66="","",'Precio Vino de Traslado Color'!G66)</f>
        <v/>
      </c>
      <c r="L61" s="25" t="str">
        <f>+IF('Precio Vino de Traslado Color'!H66="","",'Precio Vino de Traslado Color'!H66)</f>
        <v/>
      </c>
      <c r="M61" s="24" t="str">
        <f>+IF('Precio Vino de Traslado Color'!G134="","",'Precio Vino de Traslado Color'!G134)</f>
        <v/>
      </c>
      <c r="N61" s="29" t="str">
        <f>+IF('Precio Vino de Traslado Color'!H134="","",'Precio Vino de Traslado Color'!H134)</f>
        <v/>
      </c>
    </row>
    <row r="62" spans="10:14" ht="12.95" customHeight="1" x14ac:dyDescent="0.25">
      <c r="J62" s="23" t="str">
        <f t="shared" si="2"/>
        <v>Oct</v>
      </c>
      <c r="K62" s="24" t="str">
        <f>+IF('Precio Vino de Traslado Color'!G67="","",'Precio Vino de Traslado Color'!G67)</f>
        <v/>
      </c>
      <c r="L62" s="25" t="str">
        <f>+IF('Precio Vino de Traslado Color'!H67="","",'Precio Vino de Traslado Color'!H67)</f>
        <v/>
      </c>
      <c r="M62" s="24" t="str">
        <f>+IF('Precio Vino de Traslado Color'!G135="","",'Precio Vino de Traslado Color'!G135)</f>
        <v/>
      </c>
      <c r="N62" s="29" t="str">
        <f>+IF('Precio Vino de Traslado Color'!H135="","",'Precio Vino de Traslado Color'!H135)</f>
        <v/>
      </c>
    </row>
    <row r="63" spans="10:14" ht="12.95" customHeight="1" x14ac:dyDescent="0.25">
      <c r="J63" s="23" t="str">
        <f t="shared" si="2"/>
        <v>Nov</v>
      </c>
      <c r="K63" s="24" t="str">
        <f>+IF('Precio Vino de Traslado Color'!G68="","",'Precio Vino de Traslado Color'!G68)</f>
        <v/>
      </c>
      <c r="L63" s="25" t="str">
        <f>+IF('Precio Vino de Traslado Color'!H68="","",'Precio Vino de Traslado Color'!H68)</f>
        <v/>
      </c>
      <c r="M63" s="24" t="str">
        <f>+IF('Precio Vino de Traslado Color'!G136="","",'Precio Vino de Traslado Color'!G136)</f>
        <v/>
      </c>
      <c r="N63" s="29" t="str">
        <f>+IF('Precio Vino de Traslado Color'!H136="","",'Precio Vino de Traslado Color'!H136)</f>
        <v/>
      </c>
    </row>
    <row r="64" spans="10:14" ht="12.95" customHeight="1" thickBot="1" x14ac:dyDescent="0.3">
      <c r="J64" s="30" t="str">
        <f t="shared" si="2"/>
        <v>Dic</v>
      </c>
      <c r="K64" s="31" t="str">
        <f>+IF('Precio Vino de Traslado Color'!G69="","",'Precio Vino de Traslado Color'!G69)</f>
        <v/>
      </c>
      <c r="L64" s="32" t="str">
        <f>+IF('Precio Vino de Traslado Color'!H69="","",'Precio Vino de Traslado Color'!H69)</f>
        <v/>
      </c>
      <c r="M64" s="31" t="str">
        <f>+IF('Precio Vino de Traslado Color'!G137="","",'Precio Vino de Traslado Color'!G137)</f>
        <v/>
      </c>
      <c r="N64" s="34" t="str">
        <f>+IF('Precio Vino de Traslado Color'!H137="","",'Precio Vino de Traslado Color'!H137)</f>
        <v/>
      </c>
    </row>
    <row r="65" ht="6" customHeight="1" x14ac:dyDescent="0.25"/>
  </sheetData>
  <mergeCells count="10">
    <mergeCell ref="K51:L51"/>
    <mergeCell ref="M51:N51"/>
    <mergeCell ref="M21:N21"/>
    <mergeCell ref="K21:L21"/>
    <mergeCell ref="B2:N2"/>
    <mergeCell ref="B4:N4"/>
    <mergeCell ref="M6:N6"/>
    <mergeCell ref="K6:L6"/>
    <mergeCell ref="K36:L36"/>
    <mergeCell ref="M36:N36"/>
  </mergeCells>
  <hyperlinks>
    <hyperlink ref="P2" location="INDICE!A1" display="VOLVER INDICE" xr:uid="{BA163A3A-C467-40BA-9F5B-057A80087967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5E472-4482-4154-B789-A077CBC5576C}">
  <dimension ref="A1:T74"/>
  <sheetViews>
    <sheetView workbookViewId="0">
      <selection activeCell="P21" sqref="P21"/>
    </sheetView>
  </sheetViews>
  <sheetFormatPr baseColWidth="10" defaultRowHeight="12.75" x14ac:dyDescent="0.25"/>
  <cols>
    <col min="1" max="1" width="10.7109375" style="2" customWidth="1"/>
    <col min="2" max="8" width="9.42578125" style="2" customWidth="1"/>
    <col min="9" max="9" width="4.42578125" style="2" customWidth="1"/>
    <col min="10" max="10" width="10.7109375" style="2" customWidth="1"/>
    <col min="11" max="17" width="9.42578125" style="2" customWidth="1"/>
    <col min="18" max="18" width="9.7109375" style="2" customWidth="1"/>
    <col min="19" max="19" width="11.42578125" style="2"/>
    <col min="20" max="20" width="14.42578125" style="2" bestFit="1" customWidth="1"/>
    <col min="21" max="16384" width="11.42578125" style="2"/>
  </cols>
  <sheetData>
    <row r="1" spans="1:20" ht="15.75" x14ac:dyDescent="0.25">
      <c r="A1" s="272" t="s">
        <v>17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T1" s="247" t="s">
        <v>218</v>
      </c>
    </row>
    <row r="2" spans="1:20" ht="15.75" x14ac:dyDescent="0.25">
      <c r="A2" s="272" t="s">
        <v>18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</row>
    <row r="3" spans="1:20" ht="15.75" x14ac:dyDescent="0.25">
      <c r="A3" s="274" t="s">
        <v>19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</row>
    <row r="4" spans="1:20" ht="13.5" thickBot="1" x14ac:dyDescent="0.3"/>
    <row r="5" spans="1:20" ht="15.75" customHeight="1" thickBot="1" x14ac:dyDescent="0.3">
      <c r="A5" s="266" t="s">
        <v>234</v>
      </c>
      <c r="B5" s="267"/>
      <c r="C5" s="267"/>
      <c r="D5" s="267"/>
      <c r="E5" s="267"/>
      <c r="F5" s="267"/>
      <c r="G5" s="267"/>
      <c r="H5" s="268"/>
      <c r="J5" s="266" t="s">
        <v>235</v>
      </c>
      <c r="K5" s="267"/>
      <c r="L5" s="267"/>
      <c r="M5" s="267"/>
      <c r="N5" s="267"/>
      <c r="O5" s="267"/>
      <c r="P5" s="267"/>
      <c r="Q5" s="267"/>
      <c r="R5" s="268"/>
    </row>
    <row r="6" spans="1:20" ht="38.25" x14ac:dyDescent="0.25">
      <c r="A6" s="74"/>
      <c r="B6" s="75">
        <v>2016</v>
      </c>
      <c r="C6" s="75">
        <f>+B6+1</f>
        <v>2017</v>
      </c>
      <c r="D6" s="75">
        <f t="shared" ref="D6:G6" si="0">+C6+1</f>
        <v>2018</v>
      </c>
      <c r="E6" s="75">
        <f t="shared" si="0"/>
        <v>2019</v>
      </c>
      <c r="F6" s="75">
        <f t="shared" si="0"/>
        <v>2020</v>
      </c>
      <c r="G6" s="76">
        <f t="shared" si="0"/>
        <v>2021</v>
      </c>
      <c r="H6" s="77" t="s">
        <v>16</v>
      </c>
      <c r="J6" s="103"/>
      <c r="K6" s="102">
        <v>2016</v>
      </c>
      <c r="L6" s="102">
        <f>+K6+1</f>
        <v>2017</v>
      </c>
      <c r="M6" s="102">
        <f t="shared" ref="M6:P6" si="1">+L6+1</f>
        <v>2018</v>
      </c>
      <c r="N6" s="102">
        <f t="shared" si="1"/>
        <v>2019</v>
      </c>
      <c r="O6" s="104">
        <f t="shared" si="1"/>
        <v>2020</v>
      </c>
      <c r="P6" s="109">
        <f t="shared" si="1"/>
        <v>2021</v>
      </c>
      <c r="Q6" s="115" t="s">
        <v>16</v>
      </c>
      <c r="R6" s="112" t="s">
        <v>21</v>
      </c>
    </row>
    <row r="7" spans="1:20" x14ac:dyDescent="0.25">
      <c r="A7" s="78" t="s">
        <v>10</v>
      </c>
      <c r="B7" s="6">
        <f>+'[1]1.CONSUMO ARGENTINA POR TIPO '!B317*100/1000000</f>
        <v>12.027986</v>
      </c>
      <c r="C7" s="6">
        <f>+'[1]1.CONSUMO ARGENTINA POR TIPO '!B329*100/1000000</f>
        <v>10.055913</v>
      </c>
      <c r="D7" s="6">
        <f>+'[1]1.CONSUMO ARGENTINA POR TIPO '!$B$341/10000</f>
        <v>10.319100000000001</v>
      </c>
      <c r="E7" s="6">
        <f>+'[1]1.CONSUMO ARGENTINA POR TIPO '!B353/10000</f>
        <v>12.9217</v>
      </c>
      <c r="F7" s="6">
        <f>+'[1]1.CONSUMO ARGENTINA POR TIPO '!B365/10000</f>
        <v>13.137700000000001</v>
      </c>
      <c r="G7" s="73">
        <f>+'[1]1.CONSUMO ARGENTINA POR TIPO '!B377/10000</f>
        <v>18.0657</v>
      </c>
      <c r="H7" s="7">
        <f>+G7/F7-1</f>
        <v>0.37510370917283842</v>
      </c>
      <c r="J7" s="78" t="s">
        <v>10</v>
      </c>
      <c r="K7" s="6">
        <f>+SUM('[1]1.CONSUMO ARGENTINA POR TIPO '!B306:B317)/10000</f>
        <v>221.35386299999999</v>
      </c>
      <c r="L7" s="6">
        <f>+SUM(C7)+SUM(B8:B18)</f>
        <v>203.822913</v>
      </c>
      <c r="M7" s="6">
        <f t="shared" ref="M7:P7" si="2">+SUM(D7)+SUM(C8:C18)</f>
        <v>190.96379999999996</v>
      </c>
      <c r="N7" s="6">
        <f t="shared" si="2"/>
        <v>126.43180000000002</v>
      </c>
      <c r="O7" s="105">
        <f t="shared" si="2"/>
        <v>216.428</v>
      </c>
      <c r="P7" s="73">
        <f t="shared" si="2"/>
        <v>255.17839999999998</v>
      </c>
      <c r="Q7" s="116">
        <f>+P7/O7-1</f>
        <v>0.17904522520191457</v>
      </c>
      <c r="R7" s="7">
        <f>+POWER(P7/K7,0.2)-1</f>
        <v>2.8848339274593959E-2</v>
      </c>
    </row>
    <row r="8" spans="1:20" x14ac:dyDescent="0.25">
      <c r="A8" s="78" t="s">
        <v>11</v>
      </c>
      <c r="B8" s="6">
        <f>+'[1]1.CONSUMO ARGENTINA POR TIPO '!B318*100/1000000</f>
        <v>11.9917</v>
      </c>
      <c r="C8" s="6">
        <f>+'[1]1.CONSUMO ARGENTINA POR TIPO '!B330*100/1000000</f>
        <v>9.9845000000000006</v>
      </c>
      <c r="D8" s="6">
        <f>+'[1]1.CONSUMO ARGENTINA POR TIPO '!$B$341/10000</f>
        <v>10.319100000000001</v>
      </c>
      <c r="E8" s="6">
        <f>+'[1]1.CONSUMO ARGENTINA POR TIPO '!B354/10000</f>
        <v>11.5608</v>
      </c>
      <c r="F8" s="6">
        <f>+'[1]1.CONSUMO ARGENTINA POR TIPO '!B366/10000</f>
        <v>12.466100000000001</v>
      </c>
      <c r="G8" s="73">
        <f>+'[1]1.CONSUMO ARGENTINA POR TIPO '!B378/10000</f>
        <v>15.7492</v>
      </c>
      <c r="H8" s="7">
        <f t="shared" ref="H8:H13" si="3">+G8/F8-1</f>
        <v>0.26336223839051498</v>
      </c>
      <c r="J8" s="78" t="s">
        <v>11</v>
      </c>
      <c r="K8" s="6">
        <f>+SUM('[1]1.CONSUMO ARGENTINA POR TIPO '!B307:B318)/10000</f>
        <v>221.35890899999998</v>
      </c>
      <c r="L8" s="6">
        <f>+SUM(C7:C8)+SUM(B9:B18)</f>
        <v>201.81571299999999</v>
      </c>
      <c r="M8" s="6">
        <f t="shared" ref="M8:P8" si="4">+SUM(D7:D8)+SUM(C9:C18)</f>
        <v>191.29839999999999</v>
      </c>
      <c r="N8" s="6">
        <f t="shared" si="4"/>
        <v>127.67350000000002</v>
      </c>
      <c r="O8" s="105">
        <f t="shared" si="4"/>
        <v>217.33330000000004</v>
      </c>
      <c r="P8" s="73">
        <f t="shared" si="4"/>
        <v>258.4615</v>
      </c>
      <c r="Q8" s="116">
        <f t="shared" ref="Q8:Q12" si="5">+P8/O8-1</f>
        <v>0.18924021307365213</v>
      </c>
      <c r="R8" s="7">
        <f t="shared" ref="R8:R12" si="6">+POWER(P8/K8,0.2)-1</f>
        <v>3.1477528438991653E-2</v>
      </c>
    </row>
    <row r="9" spans="1:20" x14ac:dyDescent="0.25">
      <c r="A9" s="78" t="s">
        <v>0</v>
      </c>
      <c r="B9" s="6">
        <f>+'[1]1.CONSUMO ARGENTINA POR TIPO '!B319*100/1000000</f>
        <v>14.345599999999999</v>
      </c>
      <c r="C9" s="6">
        <f>+'[1]1.CONSUMO ARGENTINA POR TIPO '!B331*100/1000000</f>
        <v>13.079700000000001</v>
      </c>
      <c r="D9" s="6">
        <f>+'[1]1.CONSUMO ARGENTINA POR TIPO '!$B$341/10000</f>
        <v>10.319100000000001</v>
      </c>
      <c r="E9" s="6">
        <f>+'[1]1.CONSUMO ARGENTINA POR TIPO '!B355/10000</f>
        <v>14.1835</v>
      </c>
      <c r="F9" s="6">
        <f>+'[1]1.CONSUMO ARGENTINA POR TIPO '!B367/10000</f>
        <v>15.9879</v>
      </c>
      <c r="G9" s="73">
        <f>+'[1]1.CONSUMO ARGENTINA POR TIPO '!B379/10000</f>
        <v>17.889700000000001</v>
      </c>
      <c r="H9" s="7">
        <f t="shared" si="3"/>
        <v>0.11895245779620844</v>
      </c>
      <c r="J9" s="78" t="s">
        <v>0</v>
      </c>
      <c r="K9" s="6">
        <f>+SUM('[1]1.CONSUMO ARGENTINA POR TIPO '!B308:B319)/10000</f>
        <v>220.91309999999999</v>
      </c>
      <c r="L9" s="6">
        <f>+SUM(C7:C9)+SUM(B10:B18)</f>
        <v>200.54981299999997</v>
      </c>
      <c r="M9" s="6">
        <f t="shared" ref="M9:P9" si="7">+SUM(D7:D9)+SUM(C10:C18)</f>
        <v>188.53779999999998</v>
      </c>
      <c r="N9" s="6">
        <f t="shared" si="7"/>
        <v>131.53790000000001</v>
      </c>
      <c r="O9" s="105">
        <f t="shared" si="7"/>
        <v>219.1377</v>
      </c>
      <c r="P9" s="73">
        <f t="shared" si="7"/>
        <v>260.36329999999998</v>
      </c>
      <c r="Q9" s="116">
        <f t="shared" si="5"/>
        <v>0.1881264611246718</v>
      </c>
      <c r="R9" s="7">
        <f t="shared" si="6"/>
        <v>3.3407619804533661E-2</v>
      </c>
    </row>
    <row r="10" spans="1:20" x14ac:dyDescent="0.25">
      <c r="A10" s="78" t="s">
        <v>1</v>
      </c>
      <c r="B10" s="6">
        <f>+'[1]1.CONSUMO ARGENTINA POR TIPO '!B320*100/1000000</f>
        <v>16.3416</v>
      </c>
      <c r="C10" s="6">
        <f>+'[1]1.CONSUMO ARGENTINA POR TIPO '!B332*100/1000000</f>
        <v>13.650499999999999</v>
      </c>
      <c r="D10" s="6">
        <f>+'[1]1.CONSUMO ARGENTINA POR TIPO '!$B$341/10000</f>
        <v>10.319100000000001</v>
      </c>
      <c r="E10" s="6">
        <f>+'[1]1.CONSUMO ARGENTINA POR TIPO '!B356/10000</f>
        <v>15.8673</v>
      </c>
      <c r="F10" s="6">
        <f>+'[1]1.CONSUMO ARGENTINA POR TIPO '!B368/10000</f>
        <v>16.6038</v>
      </c>
      <c r="G10" s="73">
        <f>+'[1]1.CONSUMO ARGENTINA POR TIPO '!B380/10000</f>
        <v>20.0106</v>
      </c>
      <c r="H10" s="7">
        <f t="shared" si="3"/>
        <v>0.20518194630144904</v>
      </c>
      <c r="J10" s="78" t="s">
        <v>1</v>
      </c>
      <c r="K10" s="6">
        <f>+SUM('[1]1.CONSUMO ARGENTINA POR TIPO '!B309:B320)/10000</f>
        <v>221.74236299999998</v>
      </c>
      <c r="L10" s="6">
        <f>+SUM(C7:C10)+SUM(B11:B18)</f>
        <v>197.85871299999999</v>
      </c>
      <c r="M10" s="6">
        <f t="shared" ref="M10:P10" si="8">+SUM(D7:D10)+SUM(C11:C18)</f>
        <v>185.20639999999997</v>
      </c>
      <c r="N10" s="6">
        <f t="shared" si="8"/>
        <v>137.08610000000002</v>
      </c>
      <c r="O10" s="105">
        <f t="shared" si="8"/>
        <v>219.8742</v>
      </c>
      <c r="P10" s="73">
        <f t="shared" si="8"/>
        <v>263.77010000000001</v>
      </c>
      <c r="Q10" s="116">
        <f t="shared" si="5"/>
        <v>0.1996409765220295</v>
      </c>
      <c r="R10" s="7">
        <f t="shared" si="6"/>
        <v>3.5321847246113425E-2</v>
      </c>
    </row>
    <row r="11" spans="1:20" x14ac:dyDescent="0.25">
      <c r="A11" s="78" t="s">
        <v>2</v>
      </c>
      <c r="B11" s="6">
        <f>+'[1]1.CONSUMO ARGENTINA POR TIPO '!B321*100/1000000</f>
        <v>15.7102</v>
      </c>
      <c r="C11" s="6">
        <f>+'[1]1.CONSUMO ARGENTINA POR TIPO '!B333*100/1000000</f>
        <v>14.895300000000001</v>
      </c>
      <c r="D11" s="6">
        <f>+'[1]1.CONSUMO ARGENTINA POR TIPO '!$B$341/10000</f>
        <v>10.319100000000001</v>
      </c>
      <c r="E11" s="6">
        <f>+'[1]1.CONSUMO ARGENTINA POR TIPO '!B357/10000</f>
        <v>19.535399999999999</v>
      </c>
      <c r="F11" s="6">
        <f>+'[1]1.CONSUMO ARGENTINA POR TIPO '!B369/10000</f>
        <v>21.476700000000001</v>
      </c>
      <c r="G11" s="73">
        <f>+'[1]1.CONSUMO ARGENTINA POR TIPO '!B381/10000</f>
        <v>20.300799999999999</v>
      </c>
      <c r="H11" s="7">
        <f t="shared" si="3"/>
        <v>-5.4752359533820516E-2</v>
      </c>
      <c r="J11" s="78" t="s">
        <v>2</v>
      </c>
      <c r="K11" s="6">
        <f>+SUM('[1]1.CONSUMO ARGENTINA POR TIPO '!B310:B321)/10000</f>
        <v>220.226887</v>
      </c>
      <c r="L11" s="6">
        <f>+SUM(C7:C11)+SUM(B12:B18)</f>
        <v>197.043813</v>
      </c>
      <c r="M11" s="6">
        <f t="shared" ref="M11:P11" si="9">+SUM(D7:D11)+SUM(C12:C18)</f>
        <v>180.6302</v>
      </c>
      <c r="N11" s="6">
        <f t="shared" si="9"/>
        <v>146.30240000000001</v>
      </c>
      <c r="O11" s="105">
        <f t="shared" si="9"/>
        <v>221.81550000000001</v>
      </c>
      <c r="P11" s="73">
        <f t="shared" si="9"/>
        <v>262.5942</v>
      </c>
      <c r="Q11" s="116">
        <f t="shared" si="5"/>
        <v>0.18384062430262982</v>
      </c>
      <c r="R11" s="7">
        <f t="shared" si="6"/>
        <v>3.5816817446190363E-2</v>
      </c>
    </row>
    <row r="12" spans="1:20" x14ac:dyDescent="0.25">
      <c r="A12" s="78" t="s">
        <v>3</v>
      </c>
      <c r="B12" s="6">
        <f>+'[1]1.CONSUMO ARGENTINA POR TIPO '!B322*100/1000000</f>
        <v>15.817</v>
      </c>
      <c r="C12" s="6">
        <f>+'[1]1.CONSUMO ARGENTINA POR TIPO '!B334*100/1000000</f>
        <v>16.749600000000001</v>
      </c>
      <c r="D12" s="6">
        <f>+'[1]1.CONSUMO ARGENTINA POR TIPO '!$B$341/10000</f>
        <v>10.319100000000001</v>
      </c>
      <c r="E12" s="6">
        <f>+'[1]1.CONSUMO ARGENTINA POR TIPO '!B358/10000</f>
        <v>18.041899999999998</v>
      </c>
      <c r="F12" s="6">
        <f>+'[1]1.CONSUMO ARGENTINA POR TIPO '!B370/10000</f>
        <v>22.429400000000001</v>
      </c>
      <c r="G12" s="73">
        <f>+'[1]1.CONSUMO ARGENTINA POR TIPO '!B382/10000</f>
        <v>24.404499999999999</v>
      </c>
      <c r="H12" s="7">
        <f t="shared" si="3"/>
        <v>8.8058530321809547E-2</v>
      </c>
      <c r="J12" s="78" t="s">
        <v>3</v>
      </c>
      <c r="K12" s="6">
        <f>+SUM('[1]1.CONSUMO ARGENTINA POR TIPO '!B311:B322)/10000</f>
        <v>215.21094600000001</v>
      </c>
      <c r="L12" s="6">
        <f>+SUM(C7:C12)+SUM(B13:B18)</f>
        <v>197.97641300000001</v>
      </c>
      <c r="M12" s="6">
        <f t="shared" ref="M12:P12" si="10">+SUM(D7:D12)+SUM(C13:C18)</f>
        <v>174.19970000000001</v>
      </c>
      <c r="N12" s="6">
        <f t="shared" si="10"/>
        <v>154.02520000000001</v>
      </c>
      <c r="O12" s="105">
        <f t="shared" si="10"/>
        <v>226.203</v>
      </c>
      <c r="P12" s="73">
        <f t="shared" si="10"/>
        <v>264.5693</v>
      </c>
      <c r="Q12" s="116">
        <f t="shared" si="5"/>
        <v>0.16961004053880813</v>
      </c>
      <c r="R12" s="7">
        <f t="shared" si="6"/>
        <v>4.2161483499113528E-2</v>
      </c>
    </row>
    <row r="13" spans="1:20" x14ac:dyDescent="0.25">
      <c r="A13" s="78" t="s">
        <v>4</v>
      </c>
      <c r="B13" s="6">
        <f>+'[1]1.CONSUMO ARGENTINA POR TIPO '!B323*100/1000000</f>
        <v>17.845099999999999</v>
      </c>
      <c r="C13" s="6">
        <f>+'[1]1.CONSUMO ARGENTINA POR TIPO '!B335*100/1000000</f>
        <v>18.873100000000001</v>
      </c>
      <c r="D13" s="6">
        <f>+'[1]1.CONSUMO ARGENTINA POR TIPO '!$B$341/10000</f>
        <v>10.319100000000001</v>
      </c>
      <c r="E13" s="6">
        <f>+'[1]1.CONSUMO ARGENTINA POR TIPO '!B359/10000</f>
        <v>20.3413</v>
      </c>
      <c r="F13" s="6">
        <f>+'[1]1.CONSUMO ARGENTINA POR TIPO '!B371/10000</f>
        <v>26.973800000000001</v>
      </c>
      <c r="G13" s="73">
        <f>+'[1]1.CONSUMO ARGENTINA POR TIPO '!B383/10000</f>
        <v>22.170200000000001</v>
      </c>
      <c r="H13" s="7">
        <f t="shared" si="3"/>
        <v>-0.17808391846903293</v>
      </c>
      <c r="J13" s="78" t="s">
        <v>4</v>
      </c>
      <c r="K13" s="6">
        <f>+SUM('[1]1.CONSUMO ARGENTINA POR TIPO '!B312:B323)/10000</f>
        <v>211.13736299999999</v>
      </c>
      <c r="L13" s="6">
        <f>+SUM(C7:C13)+SUM(B14:B18)</f>
        <v>199.004413</v>
      </c>
      <c r="M13" s="6">
        <f t="shared" ref="M13:P13" si="11">+SUM(D7:D13)+SUM(C14:C18)</f>
        <v>165.64570000000001</v>
      </c>
      <c r="N13" s="6">
        <f t="shared" si="11"/>
        <v>164.04740000000001</v>
      </c>
      <c r="O13" s="105">
        <f t="shared" si="11"/>
        <v>232.8355</v>
      </c>
      <c r="P13" s="73">
        <f t="shared" si="11"/>
        <v>259.76569999999998</v>
      </c>
      <c r="Q13" s="116">
        <f t="shared" ref="Q13" si="12">+P13/O13-1</f>
        <v>0.11566191581610186</v>
      </c>
      <c r="R13" s="7">
        <f t="shared" ref="R13" si="13">+POWER(P13/K13,0.2)-1</f>
        <v>4.2325451386099777E-2</v>
      </c>
    </row>
    <row r="14" spans="1:20" x14ac:dyDescent="0.25">
      <c r="A14" s="78" t="s">
        <v>5</v>
      </c>
      <c r="B14" s="6">
        <f>+'[1]1.CONSUMO ARGENTINA POR TIPO '!B324*100/1000000</f>
        <v>25.462299999999999</v>
      </c>
      <c r="C14" s="6">
        <f>+'[1]1.CONSUMO ARGENTINA POR TIPO '!B336*100/1000000</f>
        <v>20.727499999999999</v>
      </c>
      <c r="D14" s="6">
        <f>+'[1]1.CONSUMO ARGENTINA POR TIPO '!$B$341/10000</f>
        <v>10.319100000000001</v>
      </c>
      <c r="E14" s="6">
        <f>+'[1]1.CONSUMO ARGENTINA POR TIPO '!B360/10000</f>
        <v>21.43</v>
      </c>
      <c r="F14" s="6">
        <f>+'[1]1.CONSUMO ARGENTINA POR TIPO '!B372/10000</f>
        <v>25.463000000000001</v>
      </c>
      <c r="G14" s="73">
        <f>+'[1]1.CONSUMO ARGENTINA POR TIPO '!B384/10000</f>
        <v>25.651800000000001</v>
      </c>
      <c r="H14" s="7">
        <f t="shared" ref="H14" si="14">+G14/F14-1</f>
        <v>7.4146801241017357E-3</v>
      </c>
      <c r="J14" s="78" t="s">
        <v>5</v>
      </c>
      <c r="K14" s="6">
        <f>+SUM('[1]1.CONSUMO ARGENTINA POR TIPO '!B313:B324)/10000</f>
        <v>215.921389</v>
      </c>
      <c r="L14" s="6">
        <f>+SUM(C7:C14)+SUM(B15:B18)</f>
        <v>194.26961299999999</v>
      </c>
      <c r="M14" s="6">
        <f t="shared" ref="M14:P14" si="15">+SUM(D7:D14)+SUM(C15:C18)</f>
        <v>155.2373</v>
      </c>
      <c r="N14" s="6">
        <f t="shared" si="15"/>
        <v>175.1583</v>
      </c>
      <c r="O14" s="105">
        <f t="shared" si="15"/>
        <v>236.86849999999998</v>
      </c>
      <c r="P14" s="73">
        <f t="shared" si="15"/>
        <v>259.9545</v>
      </c>
      <c r="Q14" s="116">
        <f t="shared" ref="Q14" si="16">+P14/O14-1</f>
        <v>9.7463360472160865E-2</v>
      </c>
      <c r="R14" s="7">
        <f t="shared" ref="R14" si="17">+POWER(P14/K14,0.2)-1</f>
        <v>3.7815935399485134E-2</v>
      </c>
    </row>
    <row r="15" spans="1:20" x14ac:dyDescent="0.25">
      <c r="A15" s="78" t="s">
        <v>6</v>
      </c>
      <c r="B15" s="6">
        <f>+'[1]1.CONSUMO ARGENTINA POR TIPO '!B325*100/1000000</f>
        <v>23.0808</v>
      </c>
      <c r="C15" s="6">
        <f>+'[1]1.CONSUMO ARGENTINA POR TIPO '!B337*100/1000000</f>
        <v>17.6631</v>
      </c>
      <c r="D15" s="6">
        <f>+'[1]1.CONSUMO ARGENTINA POR TIPO '!$B$341/10000</f>
        <v>10.319100000000001</v>
      </c>
      <c r="E15" s="6">
        <f>+'[1]1.CONSUMO ARGENTINA POR TIPO '!B361/10000</f>
        <v>20.919699999999999</v>
      </c>
      <c r="F15" s="6">
        <f>+'[1]1.CONSUMO ARGENTINA POR TIPO '!B373/10000</f>
        <v>26.672799999999999</v>
      </c>
      <c r="G15" s="73"/>
      <c r="H15" s="8"/>
      <c r="J15" s="78" t="s">
        <v>6</v>
      </c>
      <c r="K15" s="6">
        <f>+SUM('[1]1.CONSUMO ARGENTINA POR TIPO '!B314:B325)/10000</f>
        <v>217.43074999999999</v>
      </c>
      <c r="L15" s="6">
        <f>+SUM(C7:C15)+SUM(B16:B18)</f>
        <v>188.851913</v>
      </c>
      <c r="M15" s="6">
        <f t="shared" ref="M15:O15" si="18">+SUM(D7:D15)+SUM(C16:C18)</f>
        <v>147.89330000000001</v>
      </c>
      <c r="N15" s="6">
        <f t="shared" si="18"/>
        <v>185.75890000000001</v>
      </c>
      <c r="O15" s="105">
        <f t="shared" si="18"/>
        <v>242.6216</v>
      </c>
      <c r="P15" s="73"/>
      <c r="Q15" s="117"/>
      <c r="R15" s="8"/>
    </row>
    <row r="16" spans="1:20" x14ac:dyDescent="0.25">
      <c r="A16" s="78" t="s">
        <v>7</v>
      </c>
      <c r="B16" s="6">
        <f>+'[1]1.CONSUMO ARGENTINA POR TIPO '!B326*100/1000000</f>
        <v>20.730399999999999</v>
      </c>
      <c r="C16" s="6">
        <f>+'[1]1.CONSUMO ARGENTINA POR TIPO '!B338*100/1000000</f>
        <v>21.720400000000001</v>
      </c>
      <c r="D16" s="6">
        <f>+'[1]1.CONSUMO ARGENTINA POR TIPO '!$B$341/10000</f>
        <v>10.319100000000001</v>
      </c>
      <c r="E16" s="6">
        <f>+'[1]1.CONSUMO ARGENTINA POR TIPO '!B362/10000</f>
        <v>22.782499999999999</v>
      </c>
      <c r="F16" s="6">
        <f>+'[1]1.CONSUMO ARGENTINA POR TIPO '!B374/10000</f>
        <v>24.6877</v>
      </c>
      <c r="G16" s="73"/>
      <c r="H16" s="8"/>
      <c r="J16" s="78" t="s">
        <v>7</v>
      </c>
      <c r="K16" s="6">
        <f>+SUM('[1]1.CONSUMO ARGENTINA POR TIPO '!B315:B326)/10000</f>
        <v>214.747379</v>
      </c>
      <c r="L16" s="6">
        <f>+SUM(C7:C16)+SUM(B17:B18)</f>
        <v>189.84191300000003</v>
      </c>
      <c r="M16" s="6">
        <f t="shared" ref="M16:O16" si="19">+SUM(D7:D16)+SUM(C17:C18)</f>
        <v>136.49200000000002</v>
      </c>
      <c r="N16" s="6">
        <f t="shared" si="19"/>
        <v>198.22230000000002</v>
      </c>
      <c r="O16" s="105">
        <f t="shared" si="19"/>
        <v>244.52679999999998</v>
      </c>
      <c r="P16" s="73"/>
      <c r="Q16" s="117"/>
      <c r="R16" s="8"/>
    </row>
    <row r="17" spans="1:18" x14ac:dyDescent="0.25">
      <c r="A17" s="78" t="s">
        <v>8</v>
      </c>
      <c r="B17" s="6">
        <f>+'[1]1.CONSUMO ARGENTINA POR TIPO '!B327*100/1000000</f>
        <v>18.927</v>
      </c>
      <c r="C17" s="6">
        <f>+'[1]1.CONSUMO ARGENTINA POR TIPO '!B339*100/1000000</f>
        <v>19.748100000000001</v>
      </c>
      <c r="D17" s="6">
        <f>+'[1]1.CONSUMO ARGENTINA POR TIPO '!$B$341/10000</f>
        <v>10.319100000000001</v>
      </c>
      <c r="E17" s="6">
        <f>+'[1]1.CONSUMO ARGENTINA POR TIPO '!B363/10000</f>
        <v>20.937899999999999</v>
      </c>
      <c r="F17" s="6">
        <f>+'[1]1.CONSUMO ARGENTINA POR TIPO '!B375/10000</f>
        <v>24.4057</v>
      </c>
      <c r="G17" s="73"/>
      <c r="H17" s="8"/>
      <c r="J17" s="78" t="s">
        <v>8</v>
      </c>
      <c r="K17" s="6">
        <f>+SUM('[1]1.CONSUMO ARGENTINA POR TIPO '!B316:B327)/10000</f>
        <v>210.350379</v>
      </c>
      <c r="L17" s="6">
        <f>+SUM(C7:C17)+SUM(B18)</f>
        <v>190.66301300000001</v>
      </c>
      <c r="M17" s="6">
        <f t="shared" ref="M17:O17" si="20">+SUM(D7:D17)+SUM(C18)</f>
        <v>127.06300000000002</v>
      </c>
      <c r="N17" s="6">
        <f t="shared" si="20"/>
        <v>208.84109999999998</v>
      </c>
      <c r="O17" s="105">
        <f t="shared" si="20"/>
        <v>247.99459999999999</v>
      </c>
      <c r="P17" s="73"/>
      <c r="Q17" s="117"/>
      <c r="R17" s="8"/>
    </row>
    <row r="18" spans="1:18" x14ac:dyDescent="0.25">
      <c r="A18" s="78" t="s">
        <v>9</v>
      </c>
      <c r="B18" s="6">
        <f>+'[1]1.CONSUMO ARGENTINA POR TIPO '!B328*100/1000000</f>
        <v>13.5153</v>
      </c>
      <c r="C18" s="6">
        <f>+'[1]1.CONSUMO ARGENTINA POR TIPO '!B340*100/1000000</f>
        <v>13.552899999999999</v>
      </c>
      <c r="D18" s="6">
        <f>+'[1]1.CONSUMO ARGENTINA POR TIPO '!$B$341/10000</f>
        <v>10.319100000000001</v>
      </c>
      <c r="E18" s="6">
        <f>+'[1]1.CONSUMO ARGENTINA POR TIPO '!B364/10000</f>
        <v>17.690000000000001</v>
      </c>
      <c r="F18" s="6">
        <f>+'[1]1.CONSUMO ARGENTINA POR TIPO '!B376/10000</f>
        <v>19.945799999999998</v>
      </c>
      <c r="G18" s="73"/>
      <c r="H18" s="8"/>
      <c r="J18" s="78" t="s">
        <v>9</v>
      </c>
      <c r="K18" s="6">
        <f>+SUM('[1]1.CONSUMO ARGENTINA POR TIPO '!B317:B328)/10000</f>
        <v>205.79498599999999</v>
      </c>
      <c r="L18" s="6">
        <f>+SUM(C7:C18)</f>
        <v>190.700613</v>
      </c>
      <c r="M18" s="6">
        <f t="shared" ref="M18:O18" si="21">+SUM(D7:D18)</f>
        <v>123.82920000000003</v>
      </c>
      <c r="N18" s="6">
        <f t="shared" si="21"/>
        <v>216.21199999999999</v>
      </c>
      <c r="O18" s="105">
        <f t="shared" si="21"/>
        <v>250.25039999999998</v>
      </c>
      <c r="P18" s="73"/>
      <c r="Q18" s="117"/>
      <c r="R18" s="8"/>
    </row>
    <row r="19" spans="1:18" ht="25.5" x14ac:dyDescent="0.25">
      <c r="A19" s="89" t="s">
        <v>13</v>
      </c>
      <c r="B19" s="90">
        <f>SUM(B7:B18)</f>
        <v>205.79498599999999</v>
      </c>
      <c r="C19" s="90">
        <f t="shared" ref="C19:F19" si="22">SUM(C7:C18)</f>
        <v>190.700613</v>
      </c>
      <c r="D19" s="90">
        <f t="shared" si="22"/>
        <v>123.82920000000003</v>
      </c>
      <c r="E19" s="90">
        <f t="shared" si="22"/>
        <v>216.21199999999999</v>
      </c>
      <c r="F19" s="90">
        <f t="shared" si="22"/>
        <v>250.25039999999998</v>
      </c>
      <c r="G19" s="91"/>
      <c r="H19" s="92"/>
      <c r="I19" s="3"/>
      <c r="J19" s="79" t="s">
        <v>14</v>
      </c>
      <c r="K19" s="82">
        <f t="shared" ref="K19" si="23">+AVERAGE(K7:K18)</f>
        <v>216.34902616666668</v>
      </c>
      <c r="L19" s="82">
        <f>+AVERAGE(L7:L18)</f>
        <v>196.03323799999998</v>
      </c>
      <c r="M19" s="82">
        <f t="shared" ref="M19:P19" si="24">+AVERAGE(M7:M18)</f>
        <v>163.91640000000001</v>
      </c>
      <c r="N19" s="82">
        <f t="shared" si="24"/>
        <v>164.2747416666667</v>
      </c>
      <c r="O19" s="106">
        <f t="shared" si="24"/>
        <v>231.32409166666665</v>
      </c>
      <c r="P19" s="83">
        <f t="shared" si="24"/>
        <v>260.58212499999996</v>
      </c>
      <c r="Q19" s="118">
        <f t="shared" ref="Q19" si="25">+P19/O19-1</f>
        <v>0.12648070126432631</v>
      </c>
      <c r="R19" s="113">
        <f t="shared" ref="R19" si="26">+POWER(P19/K19,0.2)-1</f>
        <v>3.7905791542694578E-2</v>
      </c>
    </row>
    <row r="20" spans="1:18" ht="25.5" x14ac:dyDescent="0.25">
      <c r="A20" s="93" t="s">
        <v>15</v>
      </c>
      <c r="B20" s="94">
        <f>+B19/B$73</f>
        <v>0.21855000116817716</v>
      </c>
      <c r="C20" s="94">
        <f>+C19/C$73</f>
        <v>0.21366943640525579</v>
      </c>
      <c r="D20" s="94">
        <f>+D19/D$73</f>
        <v>0.14748557679881938</v>
      </c>
      <c r="E20" s="94">
        <f>+E19/E$73</f>
        <v>0.24423578492764775</v>
      </c>
      <c r="F20" s="94">
        <f>+F19/F$73</f>
        <v>0.26572731547138939</v>
      </c>
      <c r="G20" s="95"/>
      <c r="H20" s="96"/>
      <c r="I20" s="3"/>
      <c r="J20" s="80" t="s">
        <v>15</v>
      </c>
      <c r="K20" s="84">
        <f t="shared" ref="K20:P20" si="27">+K19/K$73</f>
        <v>0.21985847584556573</v>
      </c>
      <c r="L20" s="84">
        <f t="shared" si="27"/>
        <v>0.21490148446716639</v>
      </c>
      <c r="M20" s="84">
        <f t="shared" si="27"/>
        <v>0.18834914169625697</v>
      </c>
      <c r="N20" s="84">
        <f t="shared" si="27"/>
        <v>0.1922226831664775</v>
      </c>
      <c r="O20" s="107">
        <f t="shared" si="27"/>
        <v>0.25192112506370651</v>
      </c>
      <c r="P20" s="110">
        <f t="shared" si="27"/>
        <v>0.2883994008052716</v>
      </c>
      <c r="Q20" s="110"/>
      <c r="R20" s="114"/>
    </row>
    <row r="21" spans="1:18" ht="26.25" thickBot="1" x14ac:dyDescent="0.3">
      <c r="A21" s="97" t="s">
        <v>12</v>
      </c>
      <c r="B21" s="98"/>
      <c r="C21" s="99">
        <f>+C19/B19-1</f>
        <v>-7.3346650923749812E-2</v>
      </c>
      <c r="D21" s="99">
        <f t="shared" ref="D21:F21" si="28">+D19/C19-1</f>
        <v>-0.3506617621622431</v>
      </c>
      <c r="E21" s="99">
        <f t="shared" si="28"/>
        <v>0.74605020463670879</v>
      </c>
      <c r="F21" s="99">
        <f t="shared" si="28"/>
        <v>0.15743066989806298</v>
      </c>
      <c r="G21" s="100"/>
      <c r="H21" s="101"/>
      <c r="J21" s="81" t="s">
        <v>12</v>
      </c>
      <c r="K21" s="85"/>
      <c r="L21" s="86">
        <f>+L19/K19-1</f>
        <v>-9.3902840824512057E-2</v>
      </c>
      <c r="M21" s="86">
        <f t="shared" ref="M21" si="29">+M19/L19-1</f>
        <v>-0.16383363519200744</v>
      </c>
      <c r="N21" s="86">
        <f t="shared" ref="N21" si="30">+N19/M19-1</f>
        <v>2.1861245529226636E-3</v>
      </c>
      <c r="O21" s="108">
        <f t="shared" ref="O21:P21" si="31">+O19/N19-1</f>
        <v>0.40815373878993033</v>
      </c>
      <c r="P21" s="111">
        <f t="shared" si="31"/>
        <v>0.12648070126432631</v>
      </c>
      <c r="Q21" s="111"/>
      <c r="R21" s="88"/>
    </row>
    <row r="22" spans="1:18" ht="13.5" thickBot="1" x14ac:dyDescent="0.3"/>
    <row r="23" spans="1:18" ht="13.5" thickBot="1" x14ac:dyDescent="0.3">
      <c r="A23" s="266" t="s">
        <v>240</v>
      </c>
      <c r="B23" s="267"/>
      <c r="C23" s="267"/>
      <c r="D23" s="267"/>
      <c r="E23" s="267"/>
      <c r="F23" s="267"/>
      <c r="G23" s="267"/>
      <c r="H23" s="268"/>
      <c r="J23" s="266" t="s">
        <v>241</v>
      </c>
      <c r="K23" s="267"/>
      <c r="L23" s="267"/>
      <c r="M23" s="267"/>
      <c r="N23" s="267"/>
      <c r="O23" s="267"/>
      <c r="P23" s="267"/>
      <c r="Q23" s="267"/>
      <c r="R23" s="268"/>
    </row>
    <row r="24" spans="1:18" ht="38.25" x14ac:dyDescent="0.25">
      <c r="A24" s="74"/>
      <c r="B24" s="75">
        <v>2016</v>
      </c>
      <c r="C24" s="75">
        <f>+B24+1</f>
        <v>2017</v>
      </c>
      <c r="D24" s="75">
        <f t="shared" ref="D24:G24" si="32">+C24+1</f>
        <v>2018</v>
      </c>
      <c r="E24" s="75">
        <f t="shared" si="32"/>
        <v>2019</v>
      </c>
      <c r="F24" s="75">
        <f t="shared" si="32"/>
        <v>2020</v>
      </c>
      <c r="G24" s="76">
        <f t="shared" si="32"/>
        <v>2021</v>
      </c>
      <c r="H24" s="77" t="s">
        <v>16</v>
      </c>
      <c r="J24" s="103"/>
      <c r="K24" s="102">
        <v>2016</v>
      </c>
      <c r="L24" s="102">
        <f>+K24+1</f>
        <v>2017</v>
      </c>
      <c r="M24" s="102">
        <f t="shared" ref="M24:P24" si="33">+L24+1</f>
        <v>2018</v>
      </c>
      <c r="N24" s="102">
        <f t="shared" si="33"/>
        <v>2019</v>
      </c>
      <c r="O24" s="104">
        <f t="shared" si="33"/>
        <v>2020</v>
      </c>
      <c r="P24" s="109">
        <f t="shared" si="33"/>
        <v>2021</v>
      </c>
      <c r="Q24" s="115" t="s">
        <v>16</v>
      </c>
      <c r="R24" s="112" t="s">
        <v>21</v>
      </c>
    </row>
    <row r="25" spans="1:18" x14ac:dyDescent="0.25">
      <c r="A25" s="78" t="s">
        <v>10</v>
      </c>
      <c r="B25" s="6">
        <f>+'[1]1.CONSUMO ARGENTINA POR TIPO '!C317/10000</f>
        <v>53.347217000000008</v>
      </c>
      <c r="C25" s="6">
        <f>+'[1]1.CONSUMO ARGENTINA POR TIPO '!C329/10000</f>
        <v>46.805500000000002</v>
      </c>
      <c r="D25" s="6">
        <f>+'[1]1.CONSUMO ARGENTINA POR TIPO '!C353/10000</f>
        <v>46.077199999999998</v>
      </c>
      <c r="E25" s="6">
        <f>+'[1]1.CONSUMO ARGENTINA POR TIPO '!C353/10000</f>
        <v>46.077199999999998</v>
      </c>
      <c r="F25" s="6">
        <f>+'[1]1.CONSUMO ARGENTINA POR TIPO '!C365/10000</f>
        <v>54.330300000000001</v>
      </c>
      <c r="G25" s="73">
        <f>+'[1]1.CONSUMO ARGENTINA POR TIPO '!C377/10000</f>
        <v>45.127400000000002</v>
      </c>
      <c r="H25" s="7">
        <f>+G25/F25-1</f>
        <v>-0.16938798423715684</v>
      </c>
      <c r="J25" s="78" t="s">
        <v>10</v>
      </c>
      <c r="K25" s="119">
        <f>+SUM('[1]1.CONSUMO ARGENTINA POR TIPO '!C306:C317)/10000</f>
        <v>748.6367039999999</v>
      </c>
      <c r="L25" s="119">
        <f>+SUM(C25)+SUM(B26:B36)</f>
        <v>680.7709000000001</v>
      </c>
      <c r="M25" s="119">
        <f t="shared" ref="M25" si="34">+SUM(D25)+SUM(C26:C36)</f>
        <v>657.59379999999999</v>
      </c>
      <c r="N25" s="119">
        <f t="shared" ref="N25" si="35">+SUM(E25)+SUM(D26:D36)</f>
        <v>636.71080000000006</v>
      </c>
      <c r="O25" s="120">
        <f t="shared" ref="O25" si="36">+SUM(F25)+SUM(E26:E36)</f>
        <v>644.96390000000008</v>
      </c>
      <c r="P25" s="121">
        <f t="shared" ref="P25" si="37">+SUM(G25)+SUM(F26:F36)</f>
        <v>651.94089999999983</v>
      </c>
      <c r="Q25" s="116">
        <f>+P25/O25-1</f>
        <v>1.0817659717078376E-2</v>
      </c>
      <c r="R25" s="7">
        <f>+POWER(P25/K25,0.2)-1</f>
        <v>-2.7280947592578153E-2</v>
      </c>
    </row>
    <row r="26" spans="1:18" x14ac:dyDescent="0.25">
      <c r="A26" s="78" t="s">
        <v>11</v>
      </c>
      <c r="B26" s="6">
        <f>+'[1]1.CONSUMO ARGENTINA POR TIPO '!C318/10000</f>
        <v>51.447899999999997</v>
      </c>
      <c r="C26" s="6">
        <f>+'[1]1.CONSUMO ARGENTINA POR TIPO '!C330/10000</f>
        <v>44.958300000000001</v>
      </c>
      <c r="D26" s="6">
        <f>+'[1]1.CONSUMO ARGENTINA POR TIPO '!C354/10000</f>
        <v>45.869700000000002</v>
      </c>
      <c r="E26" s="6">
        <f>+'[1]1.CONSUMO ARGENTINA POR TIPO '!C354/10000</f>
        <v>45.869700000000002</v>
      </c>
      <c r="F26" s="6">
        <f>+'[1]1.CONSUMO ARGENTINA POR TIPO '!C366/10000</f>
        <v>49.668799999999997</v>
      </c>
      <c r="G26" s="73">
        <f>+'[1]1.CONSUMO ARGENTINA POR TIPO '!C378/10000</f>
        <v>39.863700000000001</v>
      </c>
      <c r="H26" s="7">
        <f t="shared" ref="H26:H30" si="38">+G26/F26-1</f>
        <v>-0.19740964146506457</v>
      </c>
      <c r="J26" s="78" t="s">
        <v>11</v>
      </c>
      <c r="K26" s="119">
        <f>+SUM('[1]1.CONSUMO ARGENTINA POR TIPO '!C307:C318)/10000</f>
        <v>744.587897</v>
      </c>
      <c r="L26" s="119">
        <f>+SUM(C25:C26)+SUM(B27:B36)</f>
        <v>674.2813000000001</v>
      </c>
      <c r="M26" s="119">
        <f t="shared" ref="M26" si="39">+SUM(D25:D26)+SUM(C27:C36)</f>
        <v>658.50520000000006</v>
      </c>
      <c r="N26" s="119">
        <f t="shared" ref="N26" si="40">+SUM(E25:E26)+SUM(D27:D36)</f>
        <v>636.71080000000006</v>
      </c>
      <c r="O26" s="120">
        <f t="shared" ref="O26" si="41">+SUM(F25:F26)+SUM(E27:E36)</f>
        <v>648.76300000000003</v>
      </c>
      <c r="P26" s="121">
        <f t="shared" ref="P26" si="42">+SUM(G25:G26)+SUM(F27:F36)</f>
        <v>642.13580000000002</v>
      </c>
      <c r="Q26" s="116">
        <f t="shared" ref="Q26:Q30" si="43">+P26/O26-1</f>
        <v>-1.0215132490601353E-2</v>
      </c>
      <c r="R26" s="7">
        <f t="shared" ref="R26:R30" si="44">+POWER(P26/K26,0.2)-1</f>
        <v>-2.9172248992604066E-2</v>
      </c>
    </row>
    <row r="27" spans="1:18" x14ac:dyDescent="0.25">
      <c r="A27" s="78" t="s">
        <v>0</v>
      </c>
      <c r="B27" s="6">
        <f>+'[1]1.CONSUMO ARGENTINA POR TIPO '!C319/10000</f>
        <v>58.234699999999997</v>
      </c>
      <c r="C27" s="6">
        <f>+'[1]1.CONSUMO ARGENTINA POR TIPO '!C331/10000</f>
        <v>54.4223</v>
      </c>
      <c r="D27" s="6">
        <f>+'[1]1.CONSUMO ARGENTINA POR TIPO '!C355/10000</f>
        <v>51.938000000000002</v>
      </c>
      <c r="E27" s="6">
        <f>+'[1]1.CONSUMO ARGENTINA POR TIPO '!C355/10000</f>
        <v>51.938000000000002</v>
      </c>
      <c r="F27" s="6">
        <f>+'[1]1.CONSUMO ARGENTINA POR TIPO '!C367/10000</f>
        <v>46.223599999999998</v>
      </c>
      <c r="G27" s="73">
        <f>+'[1]1.CONSUMO ARGENTINA POR TIPO '!C379/10000</f>
        <v>36.4681</v>
      </c>
      <c r="H27" s="7">
        <f t="shared" si="38"/>
        <v>-0.2110501994652082</v>
      </c>
      <c r="J27" s="78" t="s">
        <v>0</v>
      </c>
      <c r="K27" s="119">
        <f>+SUM('[1]1.CONSUMO ARGENTINA POR TIPO '!C308:C319)/10000</f>
        <v>739.12408200000004</v>
      </c>
      <c r="L27" s="119">
        <f>+SUM(C25:C27)+SUM(B28:B36)</f>
        <v>670.46889999999996</v>
      </c>
      <c r="M27" s="119">
        <f t="shared" ref="M27" si="45">+SUM(D25:D27)+SUM(C28:C36)</f>
        <v>656.0209000000001</v>
      </c>
      <c r="N27" s="119">
        <f t="shared" ref="N27" si="46">+SUM(E25:E27)+SUM(D28:D36)</f>
        <v>636.71080000000006</v>
      </c>
      <c r="O27" s="120">
        <f t="shared" ref="O27" si="47">+SUM(F25:F27)+SUM(E28:E36)</f>
        <v>643.04860000000008</v>
      </c>
      <c r="P27" s="121">
        <f t="shared" ref="P27" si="48">+SUM(G25:G27)+SUM(F28:F36)</f>
        <v>632.38030000000003</v>
      </c>
      <c r="Q27" s="116">
        <f t="shared" si="43"/>
        <v>-1.659019240536419E-2</v>
      </c>
      <c r="R27" s="7">
        <f t="shared" si="44"/>
        <v>-3.0713428789483466E-2</v>
      </c>
    </row>
    <row r="28" spans="1:18" x14ac:dyDescent="0.25">
      <c r="A28" s="78" t="s">
        <v>1</v>
      </c>
      <c r="B28" s="6">
        <f>+'[1]1.CONSUMO ARGENTINA POR TIPO '!C320/10000</f>
        <v>61.310099999999998</v>
      </c>
      <c r="C28" s="6">
        <f>+'[1]1.CONSUMO ARGENTINA POR TIPO '!C332/10000</f>
        <v>50.852899999999998</v>
      </c>
      <c r="D28" s="6">
        <f>+'[1]1.CONSUMO ARGENTINA POR TIPO '!C356/10000</f>
        <v>48.9101</v>
      </c>
      <c r="E28" s="6">
        <f>+'[1]1.CONSUMO ARGENTINA POR TIPO '!C356/10000</f>
        <v>48.9101</v>
      </c>
      <c r="F28" s="6">
        <f>+'[1]1.CONSUMO ARGENTINA POR TIPO '!C368/10000</f>
        <v>49.923499999999997</v>
      </c>
      <c r="G28" s="73">
        <f>+'[1]1.CONSUMO ARGENTINA POR TIPO '!C380/10000</f>
        <v>40.747999999999998</v>
      </c>
      <c r="H28" s="7">
        <f t="shared" si="38"/>
        <v>-0.1837912005368213</v>
      </c>
      <c r="J28" s="78" t="s">
        <v>1</v>
      </c>
      <c r="K28" s="119">
        <f>+SUM('[1]1.CONSUMO ARGENTINA POR TIPO '!C309:C320)/10000</f>
        <v>735.52055899999993</v>
      </c>
      <c r="L28" s="119">
        <f>+SUM(C25:C28)+SUM(B29:B36)</f>
        <v>660.01170000000002</v>
      </c>
      <c r="M28" s="119">
        <f t="shared" ref="M28" si="49">+SUM(D25:D28)+SUM(C29:C36)</f>
        <v>654.07810000000018</v>
      </c>
      <c r="N28" s="119">
        <f t="shared" ref="N28" si="50">+SUM(E25:E28)+SUM(D29:D36)</f>
        <v>636.71080000000006</v>
      </c>
      <c r="O28" s="120">
        <f t="shared" ref="O28" si="51">+SUM(F25:F28)+SUM(E29:E36)</f>
        <v>644.06200000000013</v>
      </c>
      <c r="P28" s="121">
        <f t="shared" ref="P28" si="52">+SUM(G25:G28)+SUM(F29:F36)</f>
        <v>623.20479999999998</v>
      </c>
      <c r="Q28" s="116">
        <f t="shared" si="43"/>
        <v>-3.238383882297069E-2</v>
      </c>
      <c r="R28" s="7">
        <f t="shared" si="44"/>
        <v>-3.2597523915001148E-2</v>
      </c>
    </row>
    <row r="29" spans="1:18" x14ac:dyDescent="0.25">
      <c r="A29" s="78" t="s">
        <v>2</v>
      </c>
      <c r="B29" s="6">
        <f>+'[1]1.CONSUMO ARGENTINA POR TIPO '!C321/10000</f>
        <v>58.587600000000002</v>
      </c>
      <c r="C29" s="6">
        <f>+'[1]1.CONSUMO ARGENTINA POR TIPO '!C333/10000</f>
        <v>64.156000000000006</v>
      </c>
      <c r="D29" s="6">
        <f>+'[1]1.CONSUMO ARGENTINA POR TIPO '!C357/10000</f>
        <v>60.965499999999999</v>
      </c>
      <c r="E29" s="6">
        <f>+'[1]1.CONSUMO ARGENTINA POR TIPO '!C357/10000</f>
        <v>60.965499999999999</v>
      </c>
      <c r="F29" s="6">
        <f>+'[1]1.CONSUMO ARGENTINA POR TIPO '!C369/10000</f>
        <v>57.854199999999999</v>
      </c>
      <c r="G29" s="73">
        <f>+'[1]1.CONSUMO ARGENTINA POR TIPO '!C381/10000</f>
        <v>36.992600000000003</v>
      </c>
      <c r="H29" s="7">
        <f t="shared" si="38"/>
        <v>-0.36058920527809557</v>
      </c>
      <c r="J29" s="78" t="s">
        <v>2</v>
      </c>
      <c r="K29" s="119">
        <f>+SUM('[1]1.CONSUMO ARGENTINA POR TIPO '!C310:C321)/10000</f>
        <v>730.49733600000002</v>
      </c>
      <c r="L29" s="119">
        <f>+SUM(C25:C29)+SUM(B30:B36)</f>
        <v>665.58010000000002</v>
      </c>
      <c r="M29" s="119">
        <f t="shared" ref="M29" si="53">+SUM(D25:D29)+SUM(C30:C36)</f>
        <v>650.88760000000002</v>
      </c>
      <c r="N29" s="119">
        <f t="shared" ref="N29" si="54">+SUM(E25:E29)+SUM(D30:D36)</f>
        <v>636.71080000000006</v>
      </c>
      <c r="O29" s="120">
        <f t="shared" ref="O29" si="55">+SUM(F25:F29)+SUM(E30:E36)</f>
        <v>640.9507000000001</v>
      </c>
      <c r="P29" s="121">
        <f t="shared" ref="P29" si="56">+SUM(G25:G29)+SUM(F30:F36)</f>
        <v>602.34320000000002</v>
      </c>
      <c r="Q29" s="116">
        <f t="shared" si="43"/>
        <v>-6.0234741923208879E-2</v>
      </c>
      <c r="R29" s="7">
        <f t="shared" si="44"/>
        <v>-3.7844924694913629E-2</v>
      </c>
    </row>
    <row r="30" spans="1:18" x14ac:dyDescent="0.25">
      <c r="A30" s="78" t="s">
        <v>3</v>
      </c>
      <c r="B30" s="6">
        <f>+'[1]1.CONSUMO ARGENTINA POR TIPO '!C322/10000</f>
        <v>55.996600000000001</v>
      </c>
      <c r="C30" s="6">
        <f>+'[1]1.CONSUMO ARGENTINA POR TIPO '!C334/10000</f>
        <v>64.370199999999997</v>
      </c>
      <c r="D30" s="6">
        <f>+'[1]1.CONSUMO ARGENTINA POR TIPO '!C358/10000</f>
        <v>52.402000000000001</v>
      </c>
      <c r="E30" s="6">
        <f>+'[1]1.CONSUMO ARGENTINA POR TIPO '!C358/10000</f>
        <v>52.402000000000001</v>
      </c>
      <c r="F30" s="6">
        <f>+'[1]1.CONSUMO ARGENTINA POR TIPO '!C370/10000</f>
        <v>66.687799999999996</v>
      </c>
      <c r="G30" s="73">
        <f>+'[1]1.CONSUMO ARGENTINA POR TIPO '!C382/10000</f>
        <v>53.664499999999997</v>
      </c>
      <c r="H30" s="7">
        <f t="shared" si="38"/>
        <v>-0.19528759383275507</v>
      </c>
      <c r="J30" s="78" t="s">
        <v>3</v>
      </c>
      <c r="K30" s="119">
        <f>+SUM('[1]1.CONSUMO ARGENTINA POR TIPO '!C311:C322)/10000</f>
        <v>715.838528</v>
      </c>
      <c r="L30" s="119">
        <f>+SUM(C25:C30)+SUM(B31:B36)</f>
        <v>673.95370000000003</v>
      </c>
      <c r="M30" s="119">
        <f t="shared" ref="M30" si="57">+SUM(D25:D30)+SUM(C31:C36)</f>
        <v>638.9194</v>
      </c>
      <c r="N30" s="119">
        <f t="shared" ref="N30" si="58">+SUM(E25:E30)+SUM(D31:D36)</f>
        <v>636.71080000000006</v>
      </c>
      <c r="O30" s="120">
        <f t="shared" ref="O30" si="59">+SUM(F25:F30)+SUM(E31:E36)</f>
        <v>655.23649999999998</v>
      </c>
      <c r="P30" s="121">
        <f t="shared" ref="P30" si="60">+SUM(G25:G30)+SUM(F31:F36)</f>
        <v>589.31989999999996</v>
      </c>
      <c r="Q30" s="116">
        <f t="shared" si="43"/>
        <v>-0.10059970712864752</v>
      </c>
      <c r="R30" s="7">
        <f t="shared" si="44"/>
        <v>-3.8150314269515873E-2</v>
      </c>
    </row>
    <row r="31" spans="1:18" x14ac:dyDescent="0.25">
      <c r="A31" s="78" t="s">
        <v>4</v>
      </c>
      <c r="B31" s="6">
        <f>+'[1]1.CONSUMO ARGENTINA POR TIPO '!C323/10000</f>
        <v>58.539400000000001</v>
      </c>
      <c r="C31" s="6">
        <f>+'[1]1.CONSUMO ARGENTINA POR TIPO '!C335/10000</f>
        <v>59.464399999999998</v>
      </c>
      <c r="D31" s="6">
        <f>+'[1]1.CONSUMO ARGENTINA POR TIPO '!C359/10000</f>
        <v>57.640500000000003</v>
      </c>
      <c r="E31" s="6">
        <f>+'[1]1.CONSUMO ARGENTINA POR TIPO '!C359/10000</f>
        <v>57.640500000000003</v>
      </c>
      <c r="F31" s="6">
        <f>+'[1]1.CONSUMO ARGENTINA POR TIPO '!C371/10000</f>
        <v>68.885999999999996</v>
      </c>
      <c r="G31" s="73">
        <f>+'[1]1.CONSUMO ARGENTINA POR TIPO '!C383/10000</f>
        <v>52.360100000000003</v>
      </c>
      <c r="H31" s="7">
        <f t="shared" ref="H31" si="61">+G31/F31-1</f>
        <v>-0.23990215718723684</v>
      </c>
      <c r="J31" s="78" t="s">
        <v>4</v>
      </c>
      <c r="K31" s="119">
        <f>+SUM('[1]1.CONSUMO ARGENTINA POR TIPO '!C312:C323)/10000</f>
        <v>706.97689100000002</v>
      </c>
      <c r="L31" s="119">
        <f>+SUM(C25:C31)+SUM(B32:B36)</f>
        <v>674.87870000000009</v>
      </c>
      <c r="M31" s="119">
        <f t="shared" ref="M31" si="62">+SUM(D25:D31)+SUM(C32:C36)</f>
        <v>637.09550000000002</v>
      </c>
      <c r="N31" s="119">
        <f t="shared" ref="N31" si="63">+SUM(E25:E31)+SUM(D32:D36)</f>
        <v>636.71079999999995</v>
      </c>
      <c r="O31" s="120">
        <f t="shared" ref="O31:P31" si="64">+SUM(F25:F31)+SUM(E32:E36)</f>
        <v>666.48199999999997</v>
      </c>
      <c r="P31" s="121">
        <f t="shared" si="64"/>
        <v>572.79399999999998</v>
      </c>
      <c r="Q31" s="116">
        <f t="shared" ref="Q31:Q32" si="65">+P31/O31-1</f>
        <v>-0.14057093814986754</v>
      </c>
      <c r="R31" s="7">
        <f t="shared" ref="R31:R32" si="66">+POWER(P31/K31,0.2)-1</f>
        <v>-4.1220701519636527E-2</v>
      </c>
    </row>
    <row r="32" spans="1:18" x14ac:dyDescent="0.25">
      <c r="A32" s="78" t="s">
        <v>5</v>
      </c>
      <c r="B32" s="6">
        <f>+'[1]1.CONSUMO ARGENTINA POR TIPO '!C324/10000</f>
        <v>60.212200000000003</v>
      </c>
      <c r="C32" s="6">
        <f>+'[1]1.CONSUMO ARGENTINA POR TIPO '!C336/10000</f>
        <v>59.005699999999997</v>
      </c>
      <c r="D32" s="6">
        <f>+'[1]1.CONSUMO ARGENTINA POR TIPO '!C360/10000</f>
        <v>59.979399999999998</v>
      </c>
      <c r="E32" s="6">
        <f>+'[1]1.CONSUMO ARGENTINA POR TIPO '!C360/10000</f>
        <v>59.979399999999998</v>
      </c>
      <c r="F32" s="6">
        <f>+'[1]1.CONSUMO ARGENTINA POR TIPO '!C372/10000</f>
        <v>57.304699999999997</v>
      </c>
      <c r="G32" s="73">
        <f>+'[1]1.CONSUMO ARGENTINA POR TIPO '!C384/10000</f>
        <v>50.235199999999999</v>
      </c>
      <c r="H32" s="7">
        <f t="shared" ref="H32" si="67">+G32/F32-1</f>
        <v>-0.12336684425535771</v>
      </c>
      <c r="J32" s="78" t="s">
        <v>5</v>
      </c>
      <c r="K32" s="119">
        <f>+SUM('[1]1.CONSUMO ARGENTINA POR TIPO '!C313:C324)/10000</f>
        <v>706.595418</v>
      </c>
      <c r="L32" s="119">
        <f>+SUM(C25:C32)+SUM(B33:B36)</f>
        <v>673.67220000000009</v>
      </c>
      <c r="M32" s="119">
        <f t="shared" ref="M32" si="68">+SUM(D25:D32)+SUM(C33:C36)</f>
        <v>638.06920000000002</v>
      </c>
      <c r="N32" s="119">
        <f t="shared" ref="N32" si="69">+SUM(E25:E32)+SUM(D33:D36)</f>
        <v>636.71080000000006</v>
      </c>
      <c r="O32" s="120">
        <f t="shared" ref="O32" si="70">+SUM(F25:F32)+SUM(E33:E36)</f>
        <v>663.80730000000005</v>
      </c>
      <c r="P32" s="73">
        <f t="shared" ref="P32" si="71">+SUM(G25:G32)+SUM(F33:F36)</f>
        <v>565.72450000000003</v>
      </c>
      <c r="Q32" s="116">
        <f t="shared" si="65"/>
        <v>-0.14775794119769403</v>
      </c>
      <c r="R32" s="7">
        <f t="shared" si="66"/>
        <v>-4.3495904111902517E-2</v>
      </c>
    </row>
    <row r="33" spans="1:18" x14ac:dyDescent="0.25">
      <c r="A33" s="78" t="s">
        <v>6</v>
      </c>
      <c r="B33" s="6">
        <f>+'[1]1.CONSUMO ARGENTINA POR TIPO '!C325/10000</f>
        <v>61.8048</v>
      </c>
      <c r="C33" s="6">
        <f>+'[1]1.CONSUMO ARGENTINA POR TIPO '!C337/10000</f>
        <v>61.348199999999999</v>
      </c>
      <c r="D33" s="6">
        <f>+'[1]1.CONSUMO ARGENTINA POR TIPO '!C361/10000</f>
        <v>54.532400000000003</v>
      </c>
      <c r="E33" s="6">
        <f>+'[1]1.CONSUMO ARGENTINA POR TIPO '!C361/10000</f>
        <v>54.532400000000003</v>
      </c>
      <c r="F33" s="6">
        <f>+'[1]1.CONSUMO ARGENTINA POR TIPO '!C373/10000</f>
        <v>56.033299999999997</v>
      </c>
      <c r="G33" s="73"/>
      <c r="H33" s="8"/>
      <c r="J33" s="78" t="s">
        <v>6</v>
      </c>
      <c r="K33" s="119">
        <f>+SUM('[1]1.CONSUMO ARGENTINA POR TIPO '!C314:C325)/10000</f>
        <v>705.11019199999998</v>
      </c>
      <c r="L33" s="119">
        <f>+SUM(C25:C33)+SUM(B34:B36)</f>
        <v>673.21560000000011</v>
      </c>
      <c r="M33" s="119">
        <f t="shared" ref="M33" si="72">+SUM(D25:D33)+SUM(C34:C36)</f>
        <v>631.25340000000006</v>
      </c>
      <c r="N33" s="119">
        <f t="shared" ref="N33" si="73">+SUM(E25:E33)+SUM(D34:D36)</f>
        <v>636.71080000000006</v>
      </c>
      <c r="O33" s="120">
        <f t="shared" ref="O33" si="74">+SUM(F25:F33)+SUM(E34:E36)</f>
        <v>665.30820000000006</v>
      </c>
      <c r="P33" s="121"/>
      <c r="Q33" s="117"/>
      <c r="R33" s="8"/>
    </row>
    <row r="34" spans="1:18" x14ac:dyDescent="0.25">
      <c r="A34" s="78" t="s">
        <v>7</v>
      </c>
      <c r="B34" s="6">
        <f>+'[1]1.CONSUMO ARGENTINA POR TIPO '!C326/10000</f>
        <v>56.731000000000002</v>
      </c>
      <c r="C34" s="6">
        <f>+'[1]1.CONSUMO ARGENTINA POR TIPO '!C338/10000</f>
        <v>51.136000000000003</v>
      </c>
      <c r="D34" s="6">
        <f>+'[1]1.CONSUMO ARGENTINA POR TIPO '!C362/10000</f>
        <v>55.108600000000003</v>
      </c>
      <c r="E34" s="6">
        <f>+'[1]1.CONSUMO ARGENTINA POR TIPO '!C362/10000</f>
        <v>55.108600000000003</v>
      </c>
      <c r="F34" s="6">
        <f>+'[1]1.CONSUMO ARGENTINA POR TIPO '!C374/10000</f>
        <v>54.7639</v>
      </c>
      <c r="G34" s="73"/>
      <c r="H34" s="8"/>
      <c r="J34" s="78" t="s">
        <v>7</v>
      </c>
      <c r="K34" s="119">
        <f>+SUM('[1]1.CONSUMO ARGENTINA POR TIPO '!C315:C326)/10000</f>
        <v>696.57094900000004</v>
      </c>
      <c r="L34" s="119">
        <f>+SUM(C25:C34)+SUM(B35:B36)</f>
        <v>667.62060000000008</v>
      </c>
      <c r="M34" s="119">
        <f t="shared" ref="M34" si="75">+SUM(D25:D34)+SUM(C35:C36)</f>
        <v>635.226</v>
      </c>
      <c r="N34" s="119">
        <f t="shared" ref="N34" si="76">+SUM(E25:E34)+SUM(D35:D36)</f>
        <v>636.71080000000006</v>
      </c>
      <c r="O34" s="120">
        <f t="shared" ref="O34" si="77">+SUM(F25:F34)+SUM(E35:E36)</f>
        <v>664.96350000000007</v>
      </c>
      <c r="P34" s="121"/>
      <c r="Q34" s="117"/>
      <c r="R34" s="8"/>
    </row>
    <row r="35" spans="1:18" x14ac:dyDescent="0.25">
      <c r="A35" s="78" t="s">
        <v>8</v>
      </c>
      <c r="B35" s="6">
        <f>+'[1]1.CONSUMO ARGENTINA POR TIPO '!C327/10000</f>
        <v>55.203899999999997</v>
      </c>
      <c r="C35" s="6">
        <f>+'[1]1.CONSUMO ARGENTINA POR TIPO '!C339/10000</f>
        <v>52.643700000000003</v>
      </c>
      <c r="D35" s="6">
        <f>+'[1]1.CONSUMO ARGENTINA POR TIPO '!C363/10000</f>
        <v>51.800199999999997</v>
      </c>
      <c r="E35" s="6">
        <f>+'[1]1.CONSUMO ARGENTINA POR TIPO '!C363/10000</f>
        <v>51.800199999999997</v>
      </c>
      <c r="F35" s="6">
        <f>+'[1]1.CONSUMO ARGENTINA POR TIPO '!C375/10000</f>
        <v>47.408200000000001</v>
      </c>
      <c r="G35" s="73"/>
      <c r="H35" s="8"/>
      <c r="J35" s="78" t="s">
        <v>8</v>
      </c>
      <c r="K35" s="119">
        <f>+SUM('[1]1.CONSUMO ARGENTINA POR TIPO '!C316:C327)/10000</f>
        <v>692.45104900000001</v>
      </c>
      <c r="L35" s="119">
        <f>+SUM(C25:C35)+SUM(B36)</f>
        <v>665.06040000000007</v>
      </c>
      <c r="M35" s="119">
        <f t="shared" ref="M35" si="78">+SUM(D25:D35)+SUM(C36)</f>
        <v>634.38250000000005</v>
      </c>
      <c r="N35" s="119">
        <f t="shared" ref="N35" si="79">+SUM(E25:E35)+SUM(D36)</f>
        <v>636.71080000000006</v>
      </c>
      <c r="O35" s="120">
        <f t="shared" ref="O35" si="80">+SUM(F25:F35)+SUM(E36)</f>
        <v>660.57150000000001</v>
      </c>
      <c r="P35" s="121"/>
      <c r="Q35" s="117"/>
      <c r="R35" s="8"/>
    </row>
    <row r="36" spans="1:18" x14ac:dyDescent="0.25">
      <c r="A36" s="78" t="s">
        <v>9</v>
      </c>
      <c r="B36" s="6">
        <f>+'[1]1.CONSUMO ARGENTINA POR TIPO '!C328/10000</f>
        <v>55.897199999999998</v>
      </c>
      <c r="C36" s="6">
        <f>+'[1]1.CONSUMO ARGENTINA POR TIPO '!C340/10000</f>
        <v>49.158900000000003</v>
      </c>
      <c r="D36" s="6">
        <f>+'[1]1.CONSUMO ARGENTINA POR TIPO '!C364/10000</f>
        <v>51.487200000000001</v>
      </c>
      <c r="E36" s="6">
        <f>+'[1]1.CONSUMO ARGENTINA POR TIPO '!C364/10000</f>
        <v>51.487200000000001</v>
      </c>
      <c r="F36" s="6">
        <f>+'[1]1.CONSUMO ARGENTINA POR TIPO '!C376/10000</f>
        <v>52.0595</v>
      </c>
      <c r="G36" s="73"/>
      <c r="H36" s="8"/>
      <c r="J36" s="78" t="s">
        <v>9</v>
      </c>
      <c r="K36" s="119">
        <f>+SUM('[1]1.CONSUMO ARGENTINA POR TIPO '!C317:C328)/10000</f>
        <v>687.31261700000005</v>
      </c>
      <c r="L36" s="119">
        <f>+SUM(C25:C36)</f>
        <v>658.32210000000009</v>
      </c>
      <c r="M36" s="119">
        <f t="shared" ref="M36" si="81">+SUM(D25:D36)</f>
        <v>636.71080000000006</v>
      </c>
      <c r="N36" s="119">
        <f t="shared" ref="N36" si="82">+SUM(E25:E36)</f>
        <v>636.71080000000006</v>
      </c>
      <c r="O36" s="120">
        <f t="shared" ref="O36" si="83">+SUM(F25:F36)</f>
        <v>661.14379999999994</v>
      </c>
      <c r="P36" s="121"/>
      <c r="Q36" s="117"/>
      <c r="R36" s="8"/>
    </row>
    <row r="37" spans="1:18" ht="25.5" x14ac:dyDescent="0.25">
      <c r="A37" s="89" t="s">
        <v>13</v>
      </c>
      <c r="B37" s="90">
        <f>SUM(B25:B36)</f>
        <v>687.31261699999993</v>
      </c>
      <c r="C37" s="90">
        <f>SUM(C25:C36)</f>
        <v>658.32210000000009</v>
      </c>
      <c r="D37" s="90">
        <f>SUM(D25:D36)</f>
        <v>636.71080000000006</v>
      </c>
      <c r="E37" s="90">
        <f>SUM(E25:E36)</f>
        <v>636.71080000000006</v>
      </c>
      <c r="F37" s="90">
        <f>SUM(F25:F36)</f>
        <v>661.14379999999994</v>
      </c>
      <c r="G37" s="91"/>
      <c r="H37" s="92"/>
      <c r="I37" s="3"/>
      <c r="J37" s="79" t="s">
        <v>14</v>
      </c>
      <c r="K37" s="82">
        <f t="shared" ref="K37:P37" si="84">+AVERAGE(K25:K36)</f>
        <v>717.43518516666666</v>
      </c>
      <c r="L37" s="82">
        <f t="shared" si="84"/>
        <v>669.8196833333335</v>
      </c>
      <c r="M37" s="82">
        <f t="shared" si="84"/>
        <v>644.06186666666656</v>
      </c>
      <c r="N37" s="82">
        <f t="shared" si="84"/>
        <v>636.71079999999995</v>
      </c>
      <c r="O37" s="106">
        <f t="shared" si="84"/>
        <v>654.94175000000007</v>
      </c>
      <c r="P37" s="83">
        <f t="shared" si="84"/>
        <v>609.98042500000008</v>
      </c>
      <c r="Q37" s="118">
        <f t="shared" ref="Q37" si="85">+P37/O37-1</f>
        <v>-6.8649349350533795E-2</v>
      </c>
      <c r="R37" s="113">
        <f t="shared" ref="R37" si="86">+POWER(P37/K37,0.2)-1</f>
        <v>-3.1930259723434995E-2</v>
      </c>
    </row>
    <row r="38" spans="1:18" ht="25.5" x14ac:dyDescent="0.25">
      <c r="A38" s="93" t="s">
        <v>15</v>
      </c>
      <c r="B38" s="94">
        <f>+B37/B$73</f>
        <v>0.72991172510030389</v>
      </c>
      <c r="C38" s="94">
        <f>+C37/C$73</f>
        <v>0.73761331894682725</v>
      </c>
      <c r="D38" s="94">
        <f>+D37/D$73</f>
        <v>0.75834826997216898</v>
      </c>
      <c r="E38" s="94">
        <f>+E37/E$73</f>
        <v>0.71923649940757484</v>
      </c>
      <c r="F38" s="94">
        <f>+F37/F$73</f>
        <v>0.70203271249337929</v>
      </c>
      <c r="G38" s="95"/>
      <c r="H38" s="96"/>
      <c r="I38" s="3"/>
      <c r="J38" s="80" t="s">
        <v>15</v>
      </c>
      <c r="K38" s="84">
        <f t="shared" ref="K38:P38" si="87">+K37/K$73</f>
        <v>0.72907287415850175</v>
      </c>
      <c r="L38" s="84">
        <f t="shared" si="87"/>
        <v>0.73428998950504865</v>
      </c>
      <c r="M38" s="84">
        <f t="shared" si="87"/>
        <v>0.74006322604666608</v>
      </c>
      <c r="N38" s="84">
        <f t="shared" si="87"/>
        <v>0.74503394213468943</v>
      </c>
      <c r="O38" s="107">
        <f t="shared" si="87"/>
        <v>0.71325758299721487</v>
      </c>
      <c r="P38" s="110">
        <f t="shared" si="87"/>
        <v>0.67509614895091119</v>
      </c>
      <c r="Q38" s="110"/>
      <c r="R38" s="114"/>
    </row>
    <row r="39" spans="1:18" ht="26.25" thickBot="1" x14ac:dyDescent="0.3">
      <c r="A39" s="97" t="s">
        <v>12</v>
      </c>
      <c r="B39" s="98"/>
      <c r="C39" s="99">
        <f>+C37/B37-1</f>
        <v>-4.217952105482714E-2</v>
      </c>
      <c r="D39" s="99">
        <f t="shared" ref="D39" si="88">+D37/C37-1</f>
        <v>-3.2827851290424537E-2</v>
      </c>
      <c r="E39" s="99">
        <f t="shared" ref="E39" si="89">+E37/D37-1</f>
        <v>0</v>
      </c>
      <c r="F39" s="99">
        <f t="shared" ref="F39" si="90">+F37/E37-1</f>
        <v>3.837377974427314E-2</v>
      </c>
      <c r="G39" s="100"/>
      <c r="H39" s="101"/>
      <c r="J39" s="81" t="s">
        <v>12</v>
      </c>
      <c r="K39" s="85"/>
      <c r="L39" s="86">
        <f>+L37/K37-1</f>
        <v>-6.6369064157721258E-2</v>
      </c>
      <c r="M39" s="86">
        <f t="shared" ref="M39" si="91">+M37/L37-1</f>
        <v>-3.8454851816960844E-2</v>
      </c>
      <c r="N39" s="86">
        <f t="shared" ref="N39" si="92">+N37/M37-1</f>
        <v>-1.1413603330860056E-2</v>
      </c>
      <c r="O39" s="108">
        <f t="shared" ref="O39" si="93">+O37/N37-1</f>
        <v>2.8633015177377485E-2</v>
      </c>
      <c r="P39" s="111">
        <f t="shared" ref="P39" si="94">+P37/O37-1</f>
        <v>-6.8649349350533795E-2</v>
      </c>
      <c r="Q39" s="87"/>
      <c r="R39" s="88"/>
    </row>
    <row r="40" spans="1:18" ht="13.5" thickBot="1" x14ac:dyDescent="0.3"/>
    <row r="41" spans="1:18" ht="13.5" thickBot="1" x14ac:dyDescent="0.3">
      <c r="A41" s="266" t="s">
        <v>242</v>
      </c>
      <c r="B41" s="267"/>
      <c r="C41" s="267"/>
      <c r="D41" s="267"/>
      <c r="E41" s="267"/>
      <c r="F41" s="267"/>
      <c r="G41" s="267"/>
      <c r="H41" s="268"/>
      <c r="J41" s="266" t="s">
        <v>243</v>
      </c>
      <c r="K41" s="267"/>
      <c r="L41" s="267"/>
      <c r="M41" s="267"/>
      <c r="N41" s="267"/>
      <c r="O41" s="267"/>
      <c r="P41" s="267"/>
      <c r="Q41" s="267"/>
      <c r="R41" s="268"/>
    </row>
    <row r="42" spans="1:18" ht="38.25" x14ac:dyDescent="0.25">
      <c r="A42" s="74"/>
      <c r="B42" s="75">
        <v>2016</v>
      </c>
      <c r="C42" s="75">
        <f>+B42+1</f>
        <v>2017</v>
      </c>
      <c r="D42" s="75">
        <f t="shared" ref="D42:G42" si="95">+C42+1</f>
        <v>2018</v>
      </c>
      <c r="E42" s="75">
        <f t="shared" si="95"/>
        <v>2019</v>
      </c>
      <c r="F42" s="75">
        <f t="shared" si="95"/>
        <v>2020</v>
      </c>
      <c r="G42" s="76">
        <f t="shared" si="95"/>
        <v>2021</v>
      </c>
      <c r="H42" s="77" t="s">
        <v>16</v>
      </c>
      <c r="J42" s="103"/>
      <c r="K42" s="102">
        <v>2016</v>
      </c>
      <c r="L42" s="102">
        <f>+K42+1</f>
        <v>2017</v>
      </c>
      <c r="M42" s="102">
        <f t="shared" ref="M42:P42" si="96">+L42+1</f>
        <v>2018</v>
      </c>
      <c r="N42" s="102">
        <f t="shared" si="96"/>
        <v>2019</v>
      </c>
      <c r="O42" s="104">
        <f t="shared" si="96"/>
        <v>2020</v>
      </c>
      <c r="P42" s="109">
        <f t="shared" si="96"/>
        <v>2021</v>
      </c>
      <c r="Q42" s="115" t="s">
        <v>16</v>
      </c>
      <c r="R42" s="112" t="s">
        <v>21</v>
      </c>
    </row>
    <row r="43" spans="1:18" x14ac:dyDescent="0.25">
      <c r="A43" s="78" t="s">
        <v>10</v>
      </c>
      <c r="B43" s="6">
        <f>+('[1]1.CONSUMO ARGENTINA POR TIPO '!E317+'[1]1.CONSUMO ARGENTINA POR TIPO '!F317)/10000</f>
        <v>2.486027</v>
      </c>
      <c r="C43" s="6">
        <f>+'[1]1.CONSUMO ARGENTINA POR TIPO '!F329/10000</f>
        <v>2.2076899999999999</v>
      </c>
      <c r="D43" s="6">
        <f>+'[1]1.CONSUMO ARGENTINA POR TIPO '!F341/10000</f>
        <v>1.8081</v>
      </c>
      <c r="E43" s="6">
        <f>+'[1]1.CONSUMO ARGENTINA POR TIPO '!F353/10000</f>
        <v>1.6968000000000001</v>
      </c>
      <c r="F43" s="6">
        <f>+'[1]1.CONSUMO ARGENTINA POR TIPO '!F365/10000</f>
        <v>1.575</v>
      </c>
      <c r="G43" s="73">
        <f>+'[1]1.CONSUMO ARGENTINA POR TIPO '!F377/10000</f>
        <v>1.6577</v>
      </c>
      <c r="H43" s="7">
        <f>+G43/F43-1</f>
        <v>5.2507936507936614E-2</v>
      </c>
      <c r="J43" s="78" t="s">
        <v>10</v>
      </c>
      <c r="K43" s="6">
        <f>+SUM('[1]1.CONSUMO ARGENTINA POR TIPO '!E306:E317)/10000+SUM('[1]1.CONSUMO ARGENTINA POR TIPO '!F306:F317)/10000</f>
        <v>47.086221000000009</v>
      </c>
      <c r="L43" s="6">
        <f>+SUM(C43)+SUM(B44:B54)</f>
        <v>44.913885999999998</v>
      </c>
      <c r="M43" s="6">
        <f t="shared" ref="M43" si="97">+SUM(D43)+SUM(C44:C54)</f>
        <v>38.8033</v>
      </c>
      <c r="N43" s="6">
        <f t="shared" ref="N43" si="98">+SUM(E43)+SUM(D44:D54)</f>
        <v>31.7028</v>
      </c>
      <c r="O43" s="105">
        <f t="shared" ref="O43" si="99">+SUM(F43)+SUM(E44:E54)</f>
        <v>29.509999999999998</v>
      </c>
      <c r="P43" s="73">
        <f t="shared" ref="P43" si="100">+SUM(G43)+SUM(F44:F54)</f>
        <v>25.412199999999999</v>
      </c>
      <c r="Q43" s="116">
        <f>+P43/O43-1</f>
        <v>-0.1388614029142663</v>
      </c>
      <c r="R43" s="7">
        <f>+POWER(P43/K43,0.2)-1</f>
        <v>-0.1160459588595103</v>
      </c>
    </row>
    <row r="44" spans="1:18" x14ac:dyDescent="0.25">
      <c r="A44" s="78" t="s">
        <v>11</v>
      </c>
      <c r="B44" s="6">
        <f>+('[1]1.CONSUMO ARGENTINA POR TIPO '!E318+'[1]1.CONSUMO ARGENTINA POR TIPO '!F318)/10000</f>
        <v>2.3588849999999999</v>
      </c>
      <c r="C44" s="6">
        <f>+'[1]1.CONSUMO ARGENTINA POR TIPO '!F330/10000</f>
        <v>1.5306999999999999</v>
      </c>
      <c r="D44" s="6">
        <f>+'[1]1.CONSUMO ARGENTINA POR TIPO '!F342/10000</f>
        <v>1.6513</v>
      </c>
      <c r="E44" s="6">
        <f>+'[1]1.CONSUMO ARGENTINA POR TIPO '!F354/10000</f>
        <v>1.3275999999999999</v>
      </c>
      <c r="F44" s="6">
        <f>+'[1]1.CONSUMO ARGENTINA POR TIPO '!F366/10000</f>
        <v>1.2075</v>
      </c>
      <c r="G44" s="73">
        <f>+'[1]1.CONSUMO ARGENTINA POR TIPO '!F378/10000</f>
        <v>1.5004</v>
      </c>
      <c r="H44" s="7">
        <f t="shared" ref="H44:H48" si="101">+G44/F44-1</f>
        <v>0.24256728778467895</v>
      </c>
      <c r="J44" s="78" t="s">
        <v>11</v>
      </c>
      <c r="K44" s="6">
        <f>+SUM('[1]1.CONSUMO ARGENTINA POR TIPO '!E307:E318)/10000+SUM('[1]1.CONSUMO ARGENTINA POR TIPO '!F307:F318)/10000</f>
        <v>47.286906000000002</v>
      </c>
      <c r="L44" s="6">
        <f>+SUM(C43:C44)+SUM(B45:B54)</f>
        <v>44.085701</v>
      </c>
      <c r="M44" s="6">
        <f t="shared" ref="M44" si="102">+SUM(D43:D44)+SUM(C45:C54)</f>
        <v>38.923900000000003</v>
      </c>
      <c r="N44" s="6">
        <f t="shared" ref="N44" si="103">+SUM(E43:E44)+SUM(D45:D54)</f>
        <v>31.379100000000001</v>
      </c>
      <c r="O44" s="105">
        <f t="shared" ref="O44" si="104">+SUM(F43:F44)+SUM(E45:E54)</f>
        <v>29.389899999999997</v>
      </c>
      <c r="P44" s="73">
        <f t="shared" ref="P44" si="105">+SUM(G43:G44)+SUM(F45:F54)</f>
        <v>25.705100000000002</v>
      </c>
      <c r="Q44" s="116">
        <f t="shared" ref="Q44:Q48" si="106">+P44/O44-1</f>
        <v>-0.12537640481934254</v>
      </c>
      <c r="R44" s="7">
        <f t="shared" ref="R44:R48" si="107">+POWER(P44/K44,0.2)-1</f>
        <v>-0.11477090452061089</v>
      </c>
    </row>
    <row r="45" spans="1:18" x14ac:dyDescent="0.25">
      <c r="A45" s="78" t="s">
        <v>0</v>
      </c>
      <c r="B45" s="6">
        <f>+('[1]1.CONSUMO ARGENTINA POR TIPO '!E319+'[1]1.CONSUMO ARGENTINA POR TIPO '!F319)/10000</f>
        <v>2.9881600000000001</v>
      </c>
      <c r="C45" s="6">
        <f>+'[1]1.CONSUMO ARGENTINA POR TIPO '!F331/10000</f>
        <v>2.8014000000000001</v>
      </c>
      <c r="D45" s="6">
        <f>+'[1]1.CONSUMO ARGENTINA POR TIPO '!F343/10000</f>
        <v>2.1958000000000002</v>
      </c>
      <c r="E45" s="6">
        <f>+'[1]1.CONSUMO ARGENTINA POR TIPO '!F355/10000</f>
        <v>1.0277000000000001</v>
      </c>
      <c r="F45" s="6">
        <f>+'[1]1.CONSUMO ARGENTINA POR TIPO '!F367/10000</f>
        <v>1.2707999999999999</v>
      </c>
      <c r="G45" s="73">
        <f>+'[1]1.CONSUMO ARGENTINA POR TIPO '!F379/10000</f>
        <v>1.8540000000000001</v>
      </c>
      <c r="H45" s="7">
        <f t="shared" si="101"/>
        <v>0.45892351274787546</v>
      </c>
      <c r="J45" s="78" t="s">
        <v>0</v>
      </c>
      <c r="K45" s="6">
        <f>+SUM('[1]1.CONSUMO ARGENTINA POR TIPO '!E308:E319)/10000+SUM('[1]1.CONSUMO ARGENTINA POR TIPO '!F308:F319)/10000</f>
        <v>48.098843000000002</v>
      </c>
      <c r="L45" s="6">
        <f>+SUM(C43:C45)+SUM(B46:B54)</f>
        <v>43.898941000000008</v>
      </c>
      <c r="M45" s="6">
        <f t="shared" ref="M45" si="108">+SUM(D43:D45)+SUM(C46:C54)</f>
        <v>38.318300000000001</v>
      </c>
      <c r="N45" s="6">
        <f t="shared" ref="N45" si="109">+SUM(E43:E45)+SUM(D46:D54)</f>
        <v>30.211000000000002</v>
      </c>
      <c r="O45" s="105">
        <f t="shared" ref="O45" si="110">+SUM(F43:F45)+SUM(E46:E54)</f>
        <v>29.632999999999999</v>
      </c>
      <c r="P45" s="73">
        <f t="shared" ref="P45" si="111">+SUM(G43:G45)+SUM(F46:F54)</f>
        <v>26.2883</v>
      </c>
      <c r="Q45" s="116">
        <f t="shared" si="106"/>
        <v>-0.11287078594809841</v>
      </c>
      <c r="R45" s="7">
        <f t="shared" si="107"/>
        <v>-0.11381259252960318</v>
      </c>
    </row>
    <row r="46" spans="1:18" x14ac:dyDescent="0.25">
      <c r="A46" s="78" t="s">
        <v>1</v>
      </c>
      <c r="B46" s="6">
        <f>+('[1]1.CONSUMO ARGENTINA POR TIPO '!E320+'[1]1.CONSUMO ARGENTINA POR TIPO '!F320)/10000</f>
        <v>2.7588879999999998</v>
      </c>
      <c r="C46" s="6">
        <f>+'[1]1.CONSUMO ARGENTINA POR TIPO '!F332/10000</f>
        <v>2.5017</v>
      </c>
      <c r="D46" s="6">
        <f>+'[1]1.CONSUMO ARGENTINA POR TIPO '!F344/10000</f>
        <v>2.1541999999999999</v>
      </c>
      <c r="E46" s="6">
        <f>+'[1]1.CONSUMO ARGENTINA POR TIPO '!F356/10000</f>
        <v>1.1268</v>
      </c>
      <c r="F46" s="6">
        <f>+'[1]1.CONSUMO ARGENTINA POR TIPO '!F368/10000</f>
        <v>1.0185</v>
      </c>
      <c r="G46" s="73">
        <f>+'[1]1.CONSUMO ARGENTINA POR TIPO '!F380/10000</f>
        <v>2.2557</v>
      </c>
      <c r="H46" s="7">
        <f t="shared" si="101"/>
        <v>1.2147275405007365</v>
      </c>
      <c r="J46" s="78" t="s">
        <v>1</v>
      </c>
      <c r="K46" s="6">
        <f>+SUM('[1]1.CONSUMO ARGENTINA POR TIPO '!E309:E320)/10000+SUM('[1]1.CONSUMO ARGENTINA POR TIPO '!F309:F320)/10000</f>
        <v>47.494657000000011</v>
      </c>
      <c r="L46" s="6">
        <f>+SUM(C43:C46)+SUM(B47:B54)</f>
        <v>43.641752999999994</v>
      </c>
      <c r="M46" s="6">
        <f t="shared" ref="M46" si="112">+SUM(D43:D46)+SUM(C47:C54)</f>
        <v>37.970799999999997</v>
      </c>
      <c r="N46" s="6">
        <f t="shared" ref="N46" si="113">+SUM(E43:E46)+SUM(D47:D54)</f>
        <v>29.183599999999998</v>
      </c>
      <c r="O46" s="105">
        <f t="shared" ref="O46" si="114">+SUM(F43:F46)+SUM(E47:E54)</f>
        <v>29.524699999999999</v>
      </c>
      <c r="P46" s="73">
        <f t="shared" ref="P46" si="115">+SUM(G43:G46)+SUM(F47:F54)</f>
        <v>27.525500000000001</v>
      </c>
      <c r="Q46" s="116">
        <f t="shared" si="106"/>
        <v>-6.7712796404366449E-2</v>
      </c>
      <c r="R46" s="7">
        <f t="shared" si="107"/>
        <v>-0.10336003521777204</v>
      </c>
    </row>
    <row r="47" spans="1:18" x14ac:dyDescent="0.25">
      <c r="A47" s="78" t="s">
        <v>2</v>
      </c>
      <c r="B47" s="6">
        <f>+('[1]1.CONSUMO ARGENTINA POR TIPO '!E321+'[1]1.CONSUMO ARGENTINA POR TIPO '!F321)/10000</f>
        <v>3.1462830000000004</v>
      </c>
      <c r="C47" s="6">
        <f>+'[1]1.CONSUMO ARGENTINA POR TIPO '!F333/10000</f>
        <v>2.9769000000000001</v>
      </c>
      <c r="D47" s="6">
        <f>+'[1]1.CONSUMO ARGENTINA POR TIPO '!F345/10000</f>
        <v>2.4117999999999999</v>
      </c>
      <c r="E47" s="6">
        <f>+'[1]1.CONSUMO ARGENTINA POR TIPO '!F357/10000</f>
        <v>1.9319</v>
      </c>
      <c r="F47" s="6">
        <f>+'[1]1.CONSUMO ARGENTINA POR TIPO '!F369/10000</f>
        <v>0.90449999999999997</v>
      </c>
      <c r="G47" s="73">
        <f>+'[1]1.CONSUMO ARGENTINA POR TIPO '!F381/10000</f>
        <v>2.5666000000000002</v>
      </c>
      <c r="H47" s="7">
        <f t="shared" si="101"/>
        <v>1.8375898286346053</v>
      </c>
      <c r="J47" s="78" t="s">
        <v>2</v>
      </c>
      <c r="K47" s="6">
        <f>+SUM('[1]1.CONSUMO ARGENTINA POR TIPO '!E310:E321)/10000+SUM('[1]1.CONSUMO ARGENTINA POR TIPO '!F310:F321)/10000</f>
        <v>47.439907000000005</v>
      </c>
      <c r="L47" s="6">
        <f>+SUM(C43:C47)+SUM(B48:B54)</f>
        <v>43.472369999999998</v>
      </c>
      <c r="M47" s="6">
        <f t="shared" ref="M47" si="116">+SUM(D43:D47)+SUM(C48:C54)</f>
        <v>37.405699999999996</v>
      </c>
      <c r="N47" s="6">
        <f t="shared" ref="N47" si="117">+SUM(E43:E47)+SUM(D48:D54)</f>
        <v>28.703700000000001</v>
      </c>
      <c r="O47" s="105">
        <f t="shared" ref="O47" si="118">+SUM(F43:F47)+SUM(E48:E54)</f>
        <v>28.497299999999999</v>
      </c>
      <c r="P47" s="73">
        <f t="shared" ref="P47" si="119">+SUM(G43:G47)+SUM(F48:F54)</f>
        <v>29.187600000000003</v>
      </c>
      <c r="Q47" s="116">
        <f t="shared" si="106"/>
        <v>2.4223347475024193E-2</v>
      </c>
      <c r="R47" s="7">
        <f t="shared" si="107"/>
        <v>-9.257464217261191E-2</v>
      </c>
    </row>
    <row r="48" spans="1:18" x14ac:dyDescent="0.25">
      <c r="A48" s="78" t="s">
        <v>3</v>
      </c>
      <c r="B48" s="6">
        <f>+('[1]1.CONSUMO ARGENTINA POR TIPO '!E322+'[1]1.CONSUMO ARGENTINA POR TIPO '!F322)/10000</f>
        <v>3.046446</v>
      </c>
      <c r="C48" s="6">
        <f>+'[1]1.CONSUMO ARGENTINA POR TIPO '!F334/10000</f>
        <v>3.4255</v>
      </c>
      <c r="D48" s="6">
        <f>+'[1]1.CONSUMO ARGENTINA POR TIPO '!F346/10000</f>
        <v>2.3942999999999999</v>
      </c>
      <c r="E48" s="6">
        <f>+'[1]1.CONSUMO ARGENTINA POR TIPO '!F358/10000</f>
        <v>2.0476999999999999</v>
      </c>
      <c r="F48" s="6">
        <f>+'[1]1.CONSUMO ARGENTINA POR TIPO '!F370/10000</f>
        <v>1.9599</v>
      </c>
      <c r="G48" s="73">
        <f>+'[1]1.CONSUMO ARGENTINA POR TIPO '!F382/10000</f>
        <v>2.5354000000000001</v>
      </c>
      <c r="H48" s="7">
        <f t="shared" si="101"/>
        <v>0.2936374304811471</v>
      </c>
      <c r="J48" s="78" t="s">
        <v>3</v>
      </c>
      <c r="K48" s="6">
        <f>+SUM('[1]1.CONSUMO ARGENTINA POR TIPO '!E311:E322)/10000+SUM('[1]1.CONSUMO ARGENTINA POR TIPO '!F311:F322)/10000</f>
        <v>46.036069000000012</v>
      </c>
      <c r="L48" s="6">
        <f>+SUM(C43:C48)+SUM(B49:B54)</f>
        <v>43.851424000000002</v>
      </c>
      <c r="M48" s="6">
        <f t="shared" ref="M48" si="120">+SUM(D43:D48)+SUM(C49:C54)</f>
        <v>36.374499999999998</v>
      </c>
      <c r="N48" s="6">
        <f t="shared" ref="N48" si="121">+SUM(E43:E48)+SUM(D49:D54)</f>
        <v>28.357099999999999</v>
      </c>
      <c r="O48" s="105">
        <f t="shared" ref="O48" si="122">+SUM(F43:F48)+SUM(E49:E54)</f>
        <v>28.409499999999998</v>
      </c>
      <c r="P48" s="73">
        <f t="shared" ref="P48" si="123">+SUM(G43:G48)+SUM(F49:F54)</f>
        <v>29.763100000000001</v>
      </c>
      <c r="Q48" s="116">
        <f t="shared" si="106"/>
        <v>4.7646033897112083E-2</v>
      </c>
      <c r="R48" s="7">
        <f t="shared" si="107"/>
        <v>-8.353478385347135E-2</v>
      </c>
    </row>
    <row r="49" spans="1:18" x14ac:dyDescent="0.25">
      <c r="A49" s="78" t="s">
        <v>4</v>
      </c>
      <c r="B49" s="6">
        <f>+('[1]1.CONSUMO ARGENTINA POR TIPO '!E323+'[1]1.CONSUMO ARGENTINA POR TIPO '!F323)/10000</f>
        <v>3.3627899999999999</v>
      </c>
      <c r="C49" s="6">
        <f>+'[1]1.CONSUMO ARGENTINA POR TIPO '!F335/10000</f>
        <v>3.2147999999999999</v>
      </c>
      <c r="D49" s="6">
        <f>+'[1]1.CONSUMO ARGENTINA POR TIPO '!F347/10000</f>
        <v>2.3048999999999999</v>
      </c>
      <c r="E49" s="6">
        <f>+'[1]1.CONSUMO ARGENTINA POR TIPO '!F359/10000</f>
        <v>2.3933</v>
      </c>
      <c r="F49" s="6">
        <f>+'[1]1.CONSUMO ARGENTINA POR TIPO '!F371/10000</f>
        <v>2.0032000000000001</v>
      </c>
      <c r="G49" s="73">
        <f>+'[1]1.CONSUMO ARGENTINA POR TIPO '!F383/10000</f>
        <v>2.8658000000000001</v>
      </c>
      <c r="H49" s="7">
        <f t="shared" ref="H49" si="124">+G49/F49-1</f>
        <v>0.43061102236421722</v>
      </c>
      <c r="J49" s="78" t="s">
        <v>4</v>
      </c>
      <c r="K49" s="6">
        <f>+SUM('[1]1.CONSUMO ARGENTINA POR TIPO '!E312:E323)/10000+SUM('[1]1.CONSUMO ARGENTINA POR TIPO '!F312:F323)/10000</f>
        <v>45.724594000000003</v>
      </c>
      <c r="L49" s="6">
        <f>+SUM(C43:C49)+SUM(B50:B54)</f>
        <v>43.703434000000001</v>
      </c>
      <c r="M49" s="6">
        <f t="shared" ref="M49" si="125">+SUM(D43:D49)+SUM(C50:C54)</f>
        <v>35.464599999999997</v>
      </c>
      <c r="N49" s="6">
        <f t="shared" ref="N49" si="126">+SUM(E43:E49)+SUM(D50:D54)</f>
        <v>28.445500000000003</v>
      </c>
      <c r="O49" s="105">
        <f t="shared" ref="O49:P49" si="127">+SUM(F43:F49)+SUM(E50:E54)</f>
        <v>28.019399999999997</v>
      </c>
      <c r="P49" s="73">
        <f t="shared" si="127"/>
        <v>30.625700000000002</v>
      </c>
      <c r="Q49" s="116">
        <f t="shared" ref="Q49:Q50" si="128">+P49/O49-1</f>
        <v>9.3017694882831403E-2</v>
      </c>
      <c r="R49" s="7">
        <f t="shared" ref="R49:R50" si="129">+POWER(P49/K49,0.2)-1</f>
        <v>-7.7030747742309558E-2</v>
      </c>
    </row>
    <row r="50" spans="1:18" x14ac:dyDescent="0.25">
      <c r="A50" s="78" t="s">
        <v>5</v>
      </c>
      <c r="B50" s="6">
        <f>+('[1]1.CONSUMO ARGENTINA POR TIPO '!E324+'[1]1.CONSUMO ARGENTINA POR TIPO '!F324)/10000</f>
        <v>4.4265129999999999</v>
      </c>
      <c r="C50" s="6">
        <f>+'[1]1.CONSUMO ARGENTINA POR TIPO '!F336/10000</f>
        <v>3.3641000000000001</v>
      </c>
      <c r="D50" s="6">
        <f>+'[1]1.CONSUMO ARGENTINA POR TIPO '!F348/10000</f>
        <v>3.4081999999999999</v>
      </c>
      <c r="E50" s="6">
        <f>+'[1]1.CONSUMO ARGENTINA POR TIPO '!F360/10000</f>
        <v>2.7305999999999999</v>
      </c>
      <c r="F50" s="6">
        <f>+'[1]1.CONSUMO ARGENTINA POR TIPO '!F372/10000</f>
        <v>2.5434000000000001</v>
      </c>
      <c r="G50" s="73">
        <f>+'[1]1.CONSUMO ARGENTINA POR TIPO '!F384/10000</f>
        <v>2.7347999999999999</v>
      </c>
      <c r="H50" s="7">
        <f t="shared" ref="H50" si="130">+G50/F50-1</f>
        <v>7.5253597546591111E-2</v>
      </c>
      <c r="J50" s="78" t="s">
        <v>5</v>
      </c>
      <c r="K50" s="6">
        <f>+SUM('[1]1.CONSUMO ARGENTINA POR TIPO '!E313:E324)/10000+SUM('[1]1.CONSUMO ARGENTINA POR TIPO '!F313:F324)/10000</f>
        <v>46.050372000000003</v>
      </c>
      <c r="L50" s="6">
        <f>+SUM(C43:C50)+SUM(B51:B54)</f>
        <v>42.641021000000002</v>
      </c>
      <c r="M50" s="6">
        <f t="shared" ref="M50" si="131">+SUM(D43:D50)+SUM(C51:C54)</f>
        <v>35.508699999999997</v>
      </c>
      <c r="N50" s="6">
        <f t="shared" ref="N50" si="132">+SUM(E43:E50)+SUM(D51:D54)</f>
        <v>27.767899999999997</v>
      </c>
      <c r="O50" s="105">
        <f t="shared" ref="O50" si="133">+SUM(F43:F50)+SUM(E51:E54)</f>
        <v>27.8322</v>
      </c>
      <c r="P50" s="73">
        <f t="shared" ref="P50" si="134">+SUM(G43:G50)+SUM(F51:F54)</f>
        <v>30.8171</v>
      </c>
      <c r="Q50" s="116">
        <f t="shared" si="128"/>
        <v>0.10724628308218542</v>
      </c>
      <c r="R50" s="7">
        <f t="shared" si="129"/>
        <v>-7.7191205067031365E-2</v>
      </c>
    </row>
    <row r="51" spans="1:18" x14ac:dyDescent="0.25">
      <c r="A51" s="78" t="s">
        <v>6</v>
      </c>
      <c r="B51" s="6">
        <f>+('[1]1.CONSUMO ARGENTINA POR TIPO '!E325+'[1]1.CONSUMO ARGENTINA POR TIPO '!F325)/10000</f>
        <v>5.7677430000000003</v>
      </c>
      <c r="C51" s="6">
        <f>+'[1]1.CONSUMO ARGENTINA POR TIPO '!F337/10000</f>
        <v>4.6786000000000003</v>
      </c>
      <c r="D51" s="6">
        <f>+'[1]1.CONSUMO ARGENTINA POR TIPO '!F349/10000</f>
        <v>3.2747999999999999</v>
      </c>
      <c r="E51" s="6">
        <f>+'[1]1.CONSUMO ARGENTINA POR TIPO '!F361/10000</f>
        <v>3.3784999999999998</v>
      </c>
      <c r="F51" s="6">
        <f>+'[1]1.CONSUMO ARGENTINA POR TIPO '!F373/10000</f>
        <v>2.9940000000000002</v>
      </c>
      <c r="G51" s="73"/>
      <c r="H51" s="8"/>
      <c r="J51" s="78" t="s">
        <v>6</v>
      </c>
      <c r="K51" s="6">
        <f>+SUM('[1]1.CONSUMO ARGENTINA POR TIPO '!E314:E325)/10000+SUM('[1]1.CONSUMO ARGENTINA POR TIPO '!F314:F325)/10000</f>
        <v>46.603240999999997</v>
      </c>
      <c r="L51" s="6">
        <f>+SUM(C43:C51)+SUM(B52:B54)</f>
        <v>41.551878000000002</v>
      </c>
      <c r="M51" s="6">
        <f t="shared" ref="M51" si="135">+SUM(D43:D51)+SUM(C52:C54)</f>
        <v>34.104900000000001</v>
      </c>
      <c r="N51" s="6">
        <f t="shared" ref="N51" si="136">+SUM(E43:E51)+SUM(D52:D54)</f>
        <v>27.871600000000001</v>
      </c>
      <c r="O51" s="105">
        <f t="shared" ref="O51" si="137">+SUM(F43:F51)+SUM(E52:E54)</f>
        <v>27.447699999999998</v>
      </c>
      <c r="P51" s="73"/>
      <c r="Q51" s="117"/>
      <c r="R51" s="8"/>
    </row>
    <row r="52" spans="1:18" x14ac:dyDescent="0.25">
      <c r="A52" s="78" t="s">
        <v>7</v>
      </c>
      <c r="B52" s="6">
        <f>+('[1]1.CONSUMO ARGENTINA POR TIPO '!E326+'[1]1.CONSUMO ARGENTINA POR TIPO '!F326)/10000</f>
        <v>5.3280880000000002</v>
      </c>
      <c r="C52" s="6">
        <f>+'[1]1.CONSUMO ARGENTINA POR TIPO '!F338/10000</f>
        <v>4.7823000000000002</v>
      </c>
      <c r="D52" s="6">
        <f>+'[1]1.CONSUMO ARGENTINA POR TIPO '!F350/10000</f>
        <v>4.1062000000000003</v>
      </c>
      <c r="E52" s="6">
        <f>+'[1]1.CONSUMO ARGENTINA POR TIPO '!F362/10000</f>
        <v>4.0349000000000004</v>
      </c>
      <c r="F52" s="6">
        <f>+'[1]1.CONSUMO ARGENTINA POR TIPO '!F374/10000</f>
        <v>3.2286000000000001</v>
      </c>
      <c r="G52" s="73"/>
      <c r="H52" s="8"/>
      <c r="J52" s="78" t="s">
        <v>7</v>
      </c>
      <c r="K52" s="6">
        <f>+SUM('[1]1.CONSUMO ARGENTINA POR TIPO '!E315:E326)/10000+SUM('[1]1.CONSUMO ARGENTINA POR TIPO '!F315:F326)/10000</f>
        <v>46.185118999999993</v>
      </c>
      <c r="L52" s="6">
        <f>+SUM(C43:C52)+SUM(B53:B54)</f>
        <v>41.00609</v>
      </c>
      <c r="M52" s="6">
        <f t="shared" ref="M52" si="138">+SUM(D43:D52)+SUM(C53:C54)</f>
        <v>33.428799999999995</v>
      </c>
      <c r="N52" s="6">
        <f t="shared" ref="N52" si="139">+SUM(E43:E52)+SUM(D53:D54)</f>
        <v>27.8003</v>
      </c>
      <c r="O52" s="105">
        <f t="shared" ref="O52" si="140">+SUM(F43:F52)+SUM(E53:E54)</f>
        <v>26.641399999999997</v>
      </c>
      <c r="P52" s="73"/>
      <c r="Q52" s="117"/>
      <c r="R52" s="8"/>
    </row>
    <row r="53" spans="1:18" x14ac:dyDescent="0.25">
      <c r="A53" s="78" t="s">
        <v>8</v>
      </c>
      <c r="B53" s="6">
        <f>+('[1]1.CONSUMO ARGENTINA POR TIPO '!E327+'[1]1.CONSUMO ARGENTINA POR TIPO '!F327)/10000</f>
        <v>5.3047000000000004</v>
      </c>
      <c r="C53" s="6">
        <f>+'[1]1.CONSUMO ARGENTINA POR TIPO '!F339/10000</f>
        <v>4.7058999999999997</v>
      </c>
      <c r="D53" s="6">
        <f>+'[1]1.CONSUMO ARGENTINA POR TIPO '!F351/10000</f>
        <v>3.5855000000000001</v>
      </c>
      <c r="E53" s="6">
        <f>+'[1]1.CONSUMO ARGENTINA POR TIPO '!F363/10000</f>
        <v>4.5499000000000001</v>
      </c>
      <c r="F53" s="6">
        <f>+'[1]1.CONSUMO ARGENTINA POR TIPO '!F375/10000</f>
        <v>3.8845999999999998</v>
      </c>
      <c r="G53" s="73"/>
      <c r="H53" s="8"/>
      <c r="J53" s="78" t="s">
        <v>8</v>
      </c>
      <c r="K53" s="6">
        <f>+SUM('[1]1.CONSUMO ARGENTINA POR TIPO '!E316:E327)/10000+SUM('[1]1.CONSUMO ARGENTINA POR TIPO '!F316:F327)/10000</f>
        <v>45.899721000000007</v>
      </c>
      <c r="L53" s="6">
        <f>+SUM(C43:C53)+SUM(B54)</f>
        <v>40.407289999999996</v>
      </c>
      <c r="M53" s="6">
        <f t="shared" ref="M53" si="141">+SUM(D43:D53)+SUM(C54)</f>
        <v>32.308399999999999</v>
      </c>
      <c r="N53" s="6">
        <f t="shared" ref="N53" si="142">+SUM(E43:E53)+SUM(D54)</f>
        <v>28.764699999999998</v>
      </c>
      <c r="O53" s="105">
        <f t="shared" ref="O53" si="143">+SUM(F43:F53)+SUM(E54)</f>
        <v>25.976099999999995</v>
      </c>
      <c r="P53" s="73"/>
      <c r="Q53" s="117"/>
      <c r="R53" s="8"/>
    </row>
    <row r="54" spans="1:18" x14ac:dyDescent="0.25">
      <c r="A54" s="78" t="s">
        <v>9</v>
      </c>
      <c r="B54" s="6">
        <f>+('[1]1.CONSUMO ARGENTINA POR TIPO '!E328+'[1]1.CONSUMO ARGENTINA POR TIPO '!F328)/10000</f>
        <v>4.2176999999999998</v>
      </c>
      <c r="C54" s="6">
        <f>+'[1]1.CONSUMO ARGENTINA POR TIPO '!F340/10000</f>
        <v>3.0133000000000001</v>
      </c>
      <c r="D54" s="6">
        <f>+'[1]1.CONSUMO ARGENTINA POR TIPO '!F352/10000</f>
        <v>2.5190000000000001</v>
      </c>
      <c r="E54" s="6">
        <f>+'[1]1.CONSUMO ARGENTINA POR TIPO '!F364/10000</f>
        <v>3.3860999999999999</v>
      </c>
      <c r="F54" s="6">
        <f>+'[1]1.CONSUMO ARGENTINA POR TIPO '!F376/10000</f>
        <v>2.7395</v>
      </c>
      <c r="G54" s="73"/>
      <c r="H54" s="8"/>
      <c r="J54" s="78" t="s">
        <v>9</v>
      </c>
      <c r="K54" s="6">
        <f>+SUM('[1]1.CONSUMO ARGENTINA POR TIPO '!E317:E328)/10000+SUM('[1]1.CONSUMO ARGENTINA POR TIPO '!F317:F328)/10000</f>
        <v>45.192223000000006</v>
      </c>
      <c r="L54" s="6">
        <f>+SUM(C43:C54)</f>
        <v>39.202889999999996</v>
      </c>
      <c r="M54" s="6">
        <f t="shared" ref="M54" si="144">+SUM(D43:D54)</f>
        <v>31.814099999999996</v>
      </c>
      <c r="N54" s="6">
        <f t="shared" ref="N54" si="145">+SUM(E43:E54)</f>
        <v>29.631799999999998</v>
      </c>
      <c r="O54" s="105">
        <f t="shared" ref="O54" si="146">+SUM(F43:F54)</f>
        <v>25.329499999999996</v>
      </c>
      <c r="P54" s="73"/>
      <c r="Q54" s="117"/>
      <c r="R54" s="8"/>
    </row>
    <row r="55" spans="1:18" ht="25.5" x14ac:dyDescent="0.25">
      <c r="A55" s="89" t="s">
        <v>13</v>
      </c>
      <c r="B55" s="90">
        <f>SUM(B43:B54)</f>
        <v>45.192223000000006</v>
      </c>
      <c r="C55" s="90">
        <f t="shared" ref="C55" si="147">SUM(C43:C54)</f>
        <v>39.202889999999996</v>
      </c>
      <c r="D55" s="90">
        <f t="shared" ref="D55" si="148">SUM(D43:D54)</f>
        <v>31.814099999999996</v>
      </c>
      <c r="E55" s="90">
        <f t="shared" ref="E55" si="149">SUM(E43:E54)</f>
        <v>29.631799999999998</v>
      </c>
      <c r="F55" s="90">
        <f t="shared" ref="F55" si="150">SUM(F43:F54)</f>
        <v>25.329499999999996</v>
      </c>
      <c r="G55" s="91"/>
      <c r="H55" s="92"/>
      <c r="I55" s="3"/>
      <c r="J55" s="79" t="s">
        <v>14</v>
      </c>
      <c r="K55" s="82">
        <f>+AVERAGE(K43:K54)</f>
        <v>46.591489416666668</v>
      </c>
      <c r="L55" s="82">
        <f>+AVERAGE(L43:L54)</f>
        <v>42.698056500000007</v>
      </c>
      <c r="M55" s="82">
        <f t="shared" ref="M55" si="151">+AVERAGE(M43:M54)</f>
        <v>35.868833333333335</v>
      </c>
      <c r="N55" s="82">
        <f t="shared" ref="N55" si="152">+AVERAGE(N43:N54)</f>
        <v>29.151591666666665</v>
      </c>
      <c r="O55" s="106">
        <f t="shared" ref="O55" si="153">+AVERAGE(O43:O54)</f>
        <v>28.017558333333326</v>
      </c>
      <c r="P55" s="83">
        <f t="shared" ref="P55" si="154">+AVERAGE(P43:P54)</f>
        <v>28.165575</v>
      </c>
      <c r="Q55" s="118">
        <f t="shared" ref="Q55" si="155">+P55/O55-1</f>
        <v>5.2829966446639176E-3</v>
      </c>
      <c r="R55" s="113">
        <f t="shared" ref="R55" si="156">+POWER(P55/K55,0.2)-1</f>
        <v>-9.576272553135845E-2</v>
      </c>
    </row>
    <row r="56" spans="1:18" ht="25.5" x14ac:dyDescent="0.25">
      <c r="A56" s="93" t="s">
        <v>15</v>
      </c>
      <c r="B56" s="94">
        <f>+B55/B$73</f>
        <v>4.7993202270936397E-2</v>
      </c>
      <c r="C56" s="94">
        <f>+C55/C$73</f>
        <v>4.3924659076776215E-2</v>
      </c>
      <c r="D56" s="94">
        <f>+D55/D$73</f>
        <v>3.7891877592969331E-2</v>
      </c>
      <c r="E56" s="94">
        <f>+E55/E$73</f>
        <v>3.3472452647489839E-2</v>
      </c>
      <c r="F56" s="94">
        <f>+F55/F$73</f>
        <v>2.6896021094202274E-2</v>
      </c>
      <c r="G56" s="95"/>
      <c r="H56" s="96"/>
      <c r="I56" s="3"/>
      <c r="J56" s="80" t="s">
        <v>15</v>
      </c>
      <c r="K56" s="84">
        <f t="shared" ref="K56:P56" si="157">+K55/K$73</f>
        <v>4.7347261191885051E-2</v>
      </c>
      <c r="L56" s="84">
        <f t="shared" si="157"/>
        <v>4.6807754742657193E-2</v>
      </c>
      <c r="M56" s="84">
        <f t="shared" si="157"/>
        <v>4.1215302263711409E-2</v>
      </c>
      <c r="N56" s="84">
        <f t="shared" si="157"/>
        <v>3.4111130608931763E-2</v>
      </c>
      <c r="O56" s="107">
        <f t="shared" si="157"/>
        <v>3.0512234009080656E-2</v>
      </c>
      <c r="P56" s="110">
        <f t="shared" si="157"/>
        <v>3.1172264610766911E-2</v>
      </c>
      <c r="Q56" s="110"/>
      <c r="R56" s="114"/>
    </row>
    <row r="57" spans="1:18" ht="26.25" thickBot="1" x14ac:dyDescent="0.3">
      <c r="A57" s="97" t="s">
        <v>12</v>
      </c>
      <c r="B57" s="98"/>
      <c r="C57" s="99">
        <f>+C55/B55-1</f>
        <v>-0.13253017006930612</v>
      </c>
      <c r="D57" s="99">
        <f t="shared" ref="D57" si="158">+D55/C55-1</f>
        <v>-0.18847564554551977</v>
      </c>
      <c r="E57" s="99">
        <f t="shared" ref="E57" si="159">+E55/D55-1</f>
        <v>-6.8595371234766889E-2</v>
      </c>
      <c r="F57" s="99">
        <f t="shared" ref="F57" si="160">+F55/E55-1</f>
        <v>-0.14519198968675551</v>
      </c>
      <c r="G57" s="100"/>
      <c r="H57" s="101"/>
      <c r="J57" s="81" t="s">
        <v>12</v>
      </c>
      <c r="K57" s="85"/>
      <c r="L57" s="86">
        <f>+L55/K55-1</f>
        <v>-8.3565324169995403E-2</v>
      </c>
      <c r="M57" s="86">
        <f t="shared" ref="M57" si="161">+M55/L55-1</f>
        <v>-0.15994224858142359</v>
      </c>
      <c r="N57" s="86">
        <f t="shared" ref="N57" si="162">+N55/M55-1</f>
        <v>-0.18727237666869578</v>
      </c>
      <c r="O57" s="108">
        <f t="shared" ref="O57" si="163">+O55/N55-1</f>
        <v>-3.8901249245681724E-2</v>
      </c>
      <c r="P57" s="111">
        <f t="shared" ref="P57" si="164">+P55/O55-1</f>
        <v>5.2829966446639176E-3</v>
      </c>
      <c r="Q57" s="87"/>
      <c r="R57" s="88"/>
    </row>
    <row r="58" spans="1:18" ht="13.5" thickBot="1" x14ac:dyDescent="0.3"/>
    <row r="59" spans="1:18" ht="13.5" thickBot="1" x14ac:dyDescent="0.3">
      <c r="A59" s="269" t="s">
        <v>244</v>
      </c>
      <c r="B59" s="270"/>
      <c r="C59" s="270"/>
      <c r="D59" s="270"/>
      <c r="E59" s="270"/>
      <c r="F59" s="270"/>
      <c r="G59" s="270"/>
      <c r="H59" s="271"/>
      <c r="J59" s="269" t="s">
        <v>245</v>
      </c>
      <c r="K59" s="270"/>
      <c r="L59" s="270"/>
      <c r="M59" s="270"/>
      <c r="N59" s="270"/>
      <c r="O59" s="270"/>
      <c r="P59" s="270"/>
      <c r="Q59" s="270"/>
      <c r="R59" s="271"/>
    </row>
    <row r="60" spans="1:18" ht="38.25" x14ac:dyDescent="0.25">
      <c r="A60" s="74"/>
      <c r="B60" s="75">
        <v>2016</v>
      </c>
      <c r="C60" s="75">
        <f>+B60+1</f>
        <v>2017</v>
      </c>
      <c r="D60" s="75">
        <f t="shared" ref="D60:G60" si="165">+C60+1</f>
        <v>2018</v>
      </c>
      <c r="E60" s="75">
        <f t="shared" si="165"/>
        <v>2019</v>
      </c>
      <c r="F60" s="75">
        <f t="shared" si="165"/>
        <v>2020</v>
      </c>
      <c r="G60" s="76">
        <f t="shared" si="165"/>
        <v>2021</v>
      </c>
      <c r="H60" s="77" t="s">
        <v>16</v>
      </c>
      <c r="J60" s="103"/>
      <c r="K60" s="102">
        <v>2016</v>
      </c>
      <c r="L60" s="102">
        <f>+K60+1</f>
        <v>2017</v>
      </c>
      <c r="M60" s="102">
        <f t="shared" ref="M60:P60" si="166">+L60+1</f>
        <v>2018</v>
      </c>
      <c r="N60" s="102">
        <f t="shared" si="166"/>
        <v>2019</v>
      </c>
      <c r="O60" s="104">
        <f t="shared" si="166"/>
        <v>2020</v>
      </c>
      <c r="P60" s="109">
        <f t="shared" si="166"/>
        <v>2021</v>
      </c>
      <c r="Q60" s="115" t="s">
        <v>16</v>
      </c>
      <c r="R60" s="112" t="s">
        <v>21</v>
      </c>
    </row>
    <row r="61" spans="1:18" x14ac:dyDescent="0.25">
      <c r="A61" s="78" t="s">
        <v>10</v>
      </c>
      <c r="B61" s="6">
        <f>+'[1]1.CONSUMO ARGENTINA POR TIPO '!H317/10000</f>
        <v>68.129000000000005</v>
      </c>
      <c r="C61" s="6">
        <f>+'[1]1.CONSUMO ARGENTINA POR TIPO '!H329/10000</f>
        <v>59.362499999999997</v>
      </c>
      <c r="D61" s="6">
        <f>+'[1]1.CONSUMO ARGENTINA POR TIPO '!H341/10000</f>
        <v>60.1753</v>
      </c>
      <c r="E61" s="6">
        <f>+'[1]1.CONSUMO ARGENTINA POR TIPO '!H353/10000</f>
        <v>60.9681</v>
      </c>
      <c r="F61" s="6">
        <f>+'[1]1.CONSUMO ARGENTINA POR TIPO '!H365/10000</f>
        <v>69.565700000000007</v>
      </c>
      <c r="G61" s="73">
        <f>+'[1]1.CONSUMO ARGENTINA POR TIPO '!H377/10000</f>
        <v>65.143000000000001</v>
      </c>
      <c r="H61" s="7">
        <f>+G61/F61-1</f>
        <v>-6.3575871442391962E-2</v>
      </c>
      <c r="J61" s="78" t="s">
        <v>10</v>
      </c>
      <c r="K61" s="119">
        <f>+SUM('[1]1.CONSUMO ARGENTINA POR TIPO '!H306:H317)/10000</f>
        <v>1020.8779059999998</v>
      </c>
      <c r="L61" s="119">
        <f>+SUM(C61)+SUM(B62:B72)</f>
        <v>932.87149999999997</v>
      </c>
      <c r="M61" s="119">
        <f t="shared" ref="M61" si="167">+SUM(D61)+SUM(C62:C72)</f>
        <v>893.31579999999997</v>
      </c>
      <c r="N61" s="119">
        <f t="shared" ref="N61" si="168">+SUM(E61)+SUM(D62:D72)</f>
        <v>840.39490000000001</v>
      </c>
      <c r="O61" s="120">
        <f t="shared" ref="O61" si="169">+SUM(F61)+SUM(E62:E72)</f>
        <v>893.8569</v>
      </c>
      <c r="P61" s="121">
        <f t="shared" ref="P61" si="170">+SUM(G61)+SUM(F62:F72)</f>
        <v>937.33370000000014</v>
      </c>
      <c r="Q61" s="116">
        <f>+P61/O61-1</f>
        <v>4.8639552930676233E-2</v>
      </c>
      <c r="R61" s="7">
        <f>+POWER(P61/K61,0.2)-1</f>
        <v>-1.6930809824562632E-2</v>
      </c>
    </row>
    <row r="62" spans="1:18" x14ac:dyDescent="0.25">
      <c r="A62" s="78" t="s">
        <v>11</v>
      </c>
      <c r="B62" s="6">
        <f>+'[1]1.CONSUMO ARGENTINA POR TIPO '!H318/10000</f>
        <v>66.092699999999994</v>
      </c>
      <c r="C62" s="6">
        <f>+'[1]1.CONSUMO ARGENTINA POR TIPO '!H330/10000</f>
        <v>56.695799999999998</v>
      </c>
      <c r="D62" s="6">
        <f>+'[1]1.CONSUMO ARGENTINA POR TIPO '!H342/10000</f>
        <v>56.317</v>
      </c>
      <c r="E62" s="6">
        <f>+'[1]1.CONSUMO ARGENTINA POR TIPO '!H354/10000</f>
        <v>58.876600000000003</v>
      </c>
      <c r="F62" s="6">
        <f>+'[1]1.CONSUMO ARGENTINA POR TIPO '!H366/10000</f>
        <v>63.703800000000001</v>
      </c>
      <c r="G62" s="73">
        <f>+'[1]1.CONSUMO ARGENTINA POR TIPO '!H378/10000</f>
        <v>57.4679</v>
      </c>
      <c r="H62" s="7">
        <f t="shared" ref="H62:H66" si="171">+G62/F62-1</f>
        <v>-9.788897993526291E-2</v>
      </c>
      <c r="J62" s="78" t="s">
        <v>11</v>
      </c>
      <c r="K62" s="119">
        <f>+SUM('[1]1.CONSUMO ARGENTINA POR TIPO '!H307:H318)/10000</f>
        <v>1017.0515859999999</v>
      </c>
      <c r="L62" s="119">
        <f>+SUM(C61:C62)+SUM(B63:B72)</f>
        <v>923.47460000000012</v>
      </c>
      <c r="M62" s="119">
        <f t="shared" ref="M62" si="172">+SUM(D61:D62)+SUM(C63:C72)</f>
        <v>892.93700000000001</v>
      </c>
      <c r="N62" s="119">
        <f t="shared" ref="N62" si="173">+SUM(E61:E62)+SUM(D63:D72)</f>
        <v>842.95449999999994</v>
      </c>
      <c r="O62" s="120">
        <f t="shared" ref="O62" si="174">+SUM(F61:F62)+SUM(E63:E72)</f>
        <v>898.68409999999994</v>
      </c>
      <c r="P62" s="121">
        <f t="shared" ref="P62" si="175">+SUM(G61:G62)+SUM(F63:F72)</f>
        <v>931.09780000000001</v>
      </c>
      <c r="Q62" s="116">
        <f t="shared" ref="Q62:Q66" si="176">+P62/O62-1</f>
        <v>3.6067957583760579E-2</v>
      </c>
      <c r="R62" s="7">
        <f t="shared" ref="R62:R66" si="177">+POWER(P62/K62,0.2)-1</f>
        <v>-1.750473999510882E-2</v>
      </c>
    </row>
    <row r="63" spans="1:18" x14ac:dyDescent="0.25">
      <c r="A63" s="78" t="s">
        <v>0</v>
      </c>
      <c r="B63" s="6">
        <f>+'[1]1.CONSUMO ARGENTINA POR TIPO '!H319/10000</f>
        <v>75.850499999999997</v>
      </c>
      <c r="C63" s="6">
        <f>+'[1]1.CONSUMO ARGENTINA POR TIPO '!H331/10000</f>
        <v>70.5274</v>
      </c>
      <c r="D63" s="6">
        <f>+'[1]1.CONSUMO ARGENTINA POR TIPO '!H343/10000</f>
        <v>68.701999999999998</v>
      </c>
      <c r="E63" s="6">
        <f>+'[1]1.CONSUMO ARGENTINA POR TIPO '!H355/10000</f>
        <v>67.278499999999994</v>
      </c>
      <c r="F63" s="6">
        <f>+'[1]1.CONSUMO ARGENTINA POR TIPO '!H367/10000</f>
        <v>63.840899999999998</v>
      </c>
      <c r="G63" s="73">
        <f>+'[1]1.CONSUMO ARGENTINA POR TIPO '!H379/10000</f>
        <v>56.489800000000002</v>
      </c>
      <c r="H63" s="7">
        <f t="shared" si="171"/>
        <v>-0.1151471862082144</v>
      </c>
      <c r="J63" s="78" t="s">
        <v>0</v>
      </c>
      <c r="K63" s="119">
        <f>+SUM('[1]1.CONSUMO ARGENTINA POR TIPO '!H308:H319)/10000</f>
        <v>1012.026923</v>
      </c>
      <c r="L63" s="119">
        <f>+SUM(C61:C63)+SUM(B64:B72)</f>
        <v>918.15149999999994</v>
      </c>
      <c r="M63" s="119">
        <f t="shared" ref="M63" si="178">+SUM(D61:D63)+SUM(C64:C72)</f>
        <v>891.11159999999995</v>
      </c>
      <c r="N63" s="119">
        <f t="shared" ref="N63" si="179">+SUM(E61:E63)+SUM(D64:D72)</f>
        <v>841.53099999999995</v>
      </c>
      <c r="O63" s="120">
        <f t="shared" ref="O63" si="180">+SUM(F61:F63)+SUM(E64:E72)</f>
        <v>895.24649999999997</v>
      </c>
      <c r="P63" s="121">
        <f t="shared" ref="P63" si="181">+SUM(G61:G63)+SUM(F64:F72)</f>
        <v>923.74670000000015</v>
      </c>
      <c r="Q63" s="116">
        <f t="shared" si="176"/>
        <v>3.1835030910481343E-2</v>
      </c>
      <c r="R63" s="7">
        <f t="shared" si="177"/>
        <v>-1.8088906304095431E-2</v>
      </c>
    </row>
    <row r="64" spans="1:18" x14ac:dyDescent="0.25">
      <c r="A64" s="78" t="s">
        <v>1</v>
      </c>
      <c r="B64" s="6">
        <f>+'[1]1.CONSUMO ARGENTINA POR TIPO '!H320/10000</f>
        <v>80.637100000000004</v>
      </c>
      <c r="C64" s="6">
        <f>+'[1]1.CONSUMO ARGENTINA POR TIPO '!H332/10000</f>
        <v>67.297700000000006</v>
      </c>
      <c r="D64" s="6">
        <f>+'[1]1.CONSUMO ARGENTINA POR TIPO '!H344/10000</f>
        <v>65.8476</v>
      </c>
      <c r="E64" s="6">
        <f>+'[1]1.CONSUMO ARGENTINA POR TIPO '!H356/10000</f>
        <v>66.141300000000001</v>
      </c>
      <c r="F64" s="6">
        <f>+'[1]1.CONSUMO ARGENTINA POR TIPO '!H368/10000</f>
        <v>67.858199999999997</v>
      </c>
      <c r="G64" s="73">
        <f>+'[1]1.CONSUMO ARGENTINA POR TIPO '!H380/10000</f>
        <v>63.348599999999998</v>
      </c>
      <c r="H64" s="7">
        <f t="shared" si="171"/>
        <v>-6.645622783981886E-2</v>
      </c>
      <c r="J64" s="78" t="s">
        <v>1</v>
      </c>
      <c r="K64" s="119">
        <f>+SUM('[1]1.CONSUMO ARGENTINA POR TIPO '!H309:H320)/10000</f>
        <v>1008.616551</v>
      </c>
      <c r="L64" s="119">
        <f>+SUM(C61:C64)+SUM(B65:B72)</f>
        <v>904.81209999999987</v>
      </c>
      <c r="M64" s="119">
        <f t="shared" ref="M64" si="182">+SUM(D61:D64)+SUM(C65:C72)</f>
        <v>889.66149999999993</v>
      </c>
      <c r="N64" s="119">
        <f t="shared" ref="N64" si="183">+SUM(E61:E64)+SUM(D65:D72)</f>
        <v>841.82469999999989</v>
      </c>
      <c r="O64" s="120">
        <f t="shared" ref="O64" si="184">+SUM(F61:F64)+SUM(E65:E72)</f>
        <v>896.96340000000009</v>
      </c>
      <c r="P64" s="121">
        <f t="shared" ref="P64" si="185">+SUM(G61:G64)+SUM(F65:F72)</f>
        <v>919.23710000000005</v>
      </c>
      <c r="Q64" s="116">
        <f t="shared" si="176"/>
        <v>2.4832339870277886E-2</v>
      </c>
      <c r="R64" s="7">
        <f t="shared" si="177"/>
        <v>-1.8387024055920742E-2</v>
      </c>
    </row>
    <row r="65" spans="1:18" x14ac:dyDescent="0.25">
      <c r="A65" s="78" t="s">
        <v>2</v>
      </c>
      <c r="B65" s="6">
        <f>+'[1]1.CONSUMO ARGENTINA POR TIPO '!H321/10000</f>
        <v>77.721000000000004</v>
      </c>
      <c r="C65" s="6">
        <f>+'[1]1.CONSUMO ARGENTINA POR TIPO '!H333/10000</f>
        <v>82.424899999999994</v>
      </c>
      <c r="D65" s="6">
        <f>+'[1]1.CONSUMO ARGENTINA POR TIPO '!H345/10000</f>
        <v>75.917000000000002</v>
      </c>
      <c r="E65" s="6">
        <f>+'[1]1.CONSUMO ARGENTINA POR TIPO '!H357/10000</f>
        <v>82.659000000000006</v>
      </c>
      <c r="F65" s="6">
        <f>+'[1]1.CONSUMO ARGENTINA POR TIPO '!H369/10000</f>
        <v>80.617400000000004</v>
      </c>
      <c r="G65" s="73">
        <f>+'[1]1.CONSUMO ARGENTINA POR TIPO '!H381/10000</f>
        <v>60.25</v>
      </c>
      <c r="H65" s="7">
        <f t="shared" si="171"/>
        <v>-0.25264272973328339</v>
      </c>
      <c r="J65" s="78" t="s">
        <v>2</v>
      </c>
      <c r="K65" s="119">
        <f>+SUM('[1]1.CONSUMO ARGENTINA POR TIPO '!H310:H321)/10000</f>
        <v>1001.8343880000001</v>
      </c>
      <c r="L65" s="119">
        <f>+SUM(C61:C65)+SUM(B66:B72)</f>
        <v>909.51599999999985</v>
      </c>
      <c r="M65" s="119">
        <f t="shared" ref="M65" si="186">+SUM(D61:D65)+SUM(C66:C72)</f>
        <v>883.15359999999998</v>
      </c>
      <c r="N65" s="119">
        <f t="shared" ref="N65" si="187">+SUM(E61:E65)+SUM(D66:D72)</f>
        <v>848.56669999999997</v>
      </c>
      <c r="O65" s="120">
        <f t="shared" ref="O65" si="188">+SUM(F61:F65)+SUM(E66:E72)</f>
        <v>894.92180000000008</v>
      </c>
      <c r="P65" s="121">
        <f t="shared" ref="P65" si="189">+SUM(G61:G65)+SUM(F66:F72)</f>
        <v>898.86970000000008</v>
      </c>
      <c r="Q65" s="116">
        <f t="shared" si="176"/>
        <v>4.4114468996061529E-3</v>
      </c>
      <c r="R65" s="7">
        <f t="shared" si="177"/>
        <v>-2.1456444169967726E-2</v>
      </c>
    </row>
    <row r="66" spans="1:18" x14ac:dyDescent="0.25">
      <c r="A66" s="78" t="s">
        <v>3</v>
      </c>
      <c r="B66" s="6">
        <f>+'[1]1.CONSUMO ARGENTINA POR TIPO '!H322/10000</f>
        <v>75.114500000000007</v>
      </c>
      <c r="C66" s="6">
        <f>+'[1]1.CONSUMO ARGENTINA POR TIPO '!H334/10000</f>
        <v>84.910499999999999</v>
      </c>
      <c r="D66" s="6">
        <f>+'[1]1.CONSUMO ARGENTINA POR TIPO '!H346/10000</f>
        <v>77.850099999999998</v>
      </c>
      <c r="E66" s="6">
        <f>+'[1]1.CONSUMO ARGENTINA POR TIPO '!H358/10000</f>
        <v>72.9024</v>
      </c>
      <c r="F66" s="6">
        <f>+'[1]1.CONSUMO ARGENTINA POR TIPO '!H370/10000</f>
        <v>91.588099999999997</v>
      </c>
      <c r="G66" s="73">
        <f>+'[1]1.CONSUMO ARGENTINA POR TIPO '!H382/10000</f>
        <v>80.979900000000001</v>
      </c>
      <c r="H66" s="7">
        <f t="shared" si="171"/>
        <v>-0.11582509081419967</v>
      </c>
      <c r="J66" s="78" t="s">
        <v>3</v>
      </c>
      <c r="K66" s="119">
        <f>+SUM('[1]1.CONSUMO ARGENTINA POR TIPO '!H311:H322)/10000</f>
        <v>980.76753200000007</v>
      </c>
      <c r="L66" s="119">
        <f>+SUM(C61:C66)+SUM(B67:B72)</f>
        <v>919.3119999999999</v>
      </c>
      <c r="M66" s="119">
        <f t="shared" ref="M66" si="190">+SUM(D61:D66)+SUM(C67:C72)</f>
        <v>876.09320000000002</v>
      </c>
      <c r="N66" s="119">
        <f t="shared" ref="N66" si="191">+SUM(E61:E66)+SUM(D67:D72)</f>
        <v>843.61899999999991</v>
      </c>
      <c r="O66" s="120">
        <f t="shared" ref="O66" si="192">+SUM(F61:F66)+SUM(E67:E72)</f>
        <v>913.60750000000007</v>
      </c>
      <c r="P66" s="121">
        <f t="shared" ref="P66" si="193">+SUM(G61:G66)+SUM(F67:F72)</f>
        <v>888.26149999999996</v>
      </c>
      <c r="Q66" s="116">
        <f t="shared" si="176"/>
        <v>-2.7742766997863044E-2</v>
      </c>
      <c r="R66" s="7">
        <f t="shared" si="177"/>
        <v>-1.9618851495325496E-2</v>
      </c>
    </row>
    <row r="67" spans="1:18" x14ac:dyDescent="0.25">
      <c r="A67" s="78" t="s">
        <v>4</v>
      </c>
      <c r="B67" s="6">
        <f>+'[1]1.CONSUMO ARGENTINA POR TIPO '!H323/10000</f>
        <v>79.930800000000005</v>
      </c>
      <c r="C67" s="6">
        <f>+'[1]1.CONSUMO ARGENTINA POR TIPO '!H335/10000</f>
        <v>81.853399999999993</v>
      </c>
      <c r="D67" s="6">
        <f>+'[1]1.CONSUMO ARGENTINA POR TIPO '!H347/10000</f>
        <v>76.870999999999995</v>
      </c>
      <c r="E67" s="6">
        <f>+'[1]1.CONSUMO ARGENTINA POR TIPO '!H359/10000</f>
        <v>80.507599999999996</v>
      </c>
      <c r="F67" s="6">
        <f>+'[1]1.CONSUMO ARGENTINA POR TIPO '!H371/10000</f>
        <v>98.247399999999999</v>
      </c>
      <c r="G67" s="73">
        <f>+'[1]1.CONSUMO ARGENTINA POR TIPO '!H383/10000</f>
        <v>78.067800000000005</v>
      </c>
      <c r="H67" s="7">
        <f t="shared" ref="H67" si="194">+G67/F67-1</f>
        <v>-0.20539576619839295</v>
      </c>
      <c r="J67" s="78" t="s">
        <v>4</v>
      </c>
      <c r="K67" s="119">
        <f>+SUM('[1]1.CONSUMO ARGENTINA POR TIPO '!H312:H323)/10000</f>
        <v>967.51244499999996</v>
      </c>
      <c r="L67" s="119">
        <f>+SUM(C61:C67)+SUM(B68:B72)</f>
        <v>921.2346</v>
      </c>
      <c r="M67" s="119">
        <f t="shared" ref="M67" si="195">+SUM(D61:D67)+SUM(C68:C72)</f>
        <v>871.11079999999993</v>
      </c>
      <c r="N67" s="119">
        <f t="shared" ref="N67" si="196">+SUM(E61:E67)+SUM(D68:D72)</f>
        <v>847.25559999999996</v>
      </c>
      <c r="O67" s="120">
        <f t="shared" ref="O67:P67" si="197">+SUM(F61:F67)+SUM(E68:E72)</f>
        <v>931.34730000000002</v>
      </c>
      <c r="P67" s="121">
        <f t="shared" si="197"/>
        <v>868.08189999999991</v>
      </c>
      <c r="Q67" s="116">
        <f t="shared" ref="Q67:Q68" si="198">+P67/O67-1</f>
        <v>-6.7928902569428296E-2</v>
      </c>
      <c r="R67" s="7">
        <f t="shared" ref="R67:R68" si="199">+POWER(P67/K67,0.2)-1</f>
        <v>-2.1454941404061456E-2</v>
      </c>
    </row>
    <row r="68" spans="1:18" x14ac:dyDescent="0.25">
      <c r="A68" s="78" t="s">
        <v>5</v>
      </c>
      <c r="B68" s="6">
        <f>+'[1]1.CONSUMO ARGENTINA POR TIPO '!H324/10000</f>
        <v>90.293899999999994</v>
      </c>
      <c r="C68" s="6">
        <f>+'[1]1.CONSUMO ARGENTINA POR TIPO '!H336/10000</f>
        <v>83.388800000000003</v>
      </c>
      <c r="D68" s="6">
        <f>+'[1]1.CONSUMO ARGENTINA POR TIPO '!H348/10000</f>
        <v>78.863500000000002</v>
      </c>
      <c r="E68" s="6">
        <f>+'[1]1.CONSUMO ARGENTINA POR TIPO '!H360/10000</f>
        <v>84.476500000000001</v>
      </c>
      <c r="F68" s="6">
        <f>+'[1]1.CONSUMO ARGENTINA POR TIPO '!H372/10000</f>
        <v>85.673500000000004</v>
      </c>
      <c r="G68" s="73">
        <f>+'[1]1.CONSUMO ARGENTINA POR TIPO '!H384/10000</f>
        <v>79.331199999999995</v>
      </c>
      <c r="H68" s="7">
        <f t="shared" ref="H68" si="200">+G68/F68-1</f>
        <v>-7.4028725335138712E-2</v>
      </c>
      <c r="J68" s="78" t="s">
        <v>5</v>
      </c>
      <c r="K68" s="119">
        <f>+SUM('[1]1.CONSUMO ARGENTINA POR TIPO '!H313:H324)/10000</f>
        <v>972.14110099999994</v>
      </c>
      <c r="L68" s="119">
        <f>+SUM(C61:C68)+SUM(B69:B72)</f>
        <v>914.32950000000005</v>
      </c>
      <c r="M68" s="119">
        <f t="shared" ref="M68" si="201">+SUM(D61:D68)+SUM(C69:C72)</f>
        <v>866.58549999999991</v>
      </c>
      <c r="N68" s="119">
        <f t="shared" ref="N68" si="202">+SUM(E61:E68)+SUM(D69:D72)</f>
        <v>852.86860000000001</v>
      </c>
      <c r="O68" s="120">
        <f t="shared" ref="O68" si="203">+SUM(F61:F68)+SUM(E69:E72)</f>
        <v>932.54430000000002</v>
      </c>
      <c r="P68" s="73">
        <f t="shared" ref="P68" si="204">+SUM(G61:G68)+SUM(F69:F72)</f>
        <v>861.73959999999988</v>
      </c>
      <c r="Q68" s="116">
        <f t="shared" si="198"/>
        <v>-7.5926366179065341E-2</v>
      </c>
      <c r="R68" s="7">
        <f t="shared" si="199"/>
        <v>-2.3821250677921402E-2</v>
      </c>
    </row>
    <row r="69" spans="1:18" x14ac:dyDescent="0.25">
      <c r="A69" s="78" t="s">
        <v>6</v>
      </c>
      <c r="B69" s="6">
        <f>+'[1]1.CONSUMO ARGENTINA POR TIPO '!H325/10000</f>
        <v>90.968999999999994</v>
      </c>
      <c r="C69" s="6">
        <f>+'[1]1.CONSUMO ARGENTINA POR TIPO '!H337/10000</f>
        <v>84.113399999999999</v>
      </c>
      <c r="D69" s="6">
        <f>+'[1]1.CONSUMO ARGENTINA POR TIPO '!H349/10000</f>
        <v>72.561199999999999</v>
      </c>
      <c r="E69" s="6">
        <f>+'[1]1.CONSUMO ARGENTINA POR TIPO '!H361/10000</f>
        <v>79.028000000000006</v>
      </c>
      <c r="F69" s="6">
        <f>+'[1]1.CONSUMO ARGENTINA POR TIPO '!H373/10000</f>
        <v>86.1584</v>
      </c>
      <c r="G69" s="73"/>
      <c r="H69" s="8"/>
      <c r="J69" s="78" t="s">
        <v>6</v>
      </c>
      <c r="K69" s="119">
        <f>+SUM('[1]1.CONSUMO ARGENTINA POR TIPO '!H314:H325)/10000</f>
        <v>972.76155700000004</v>
      </c>
      <c r="L69" s="119">
        <f>+SUM(C61:C69)+SUM(B70:B72)</f>
        <v>907.47389999999996</v>
      </c>
      <c r="M69" s="119">
        <f t="shared" ref="M69" si="205">+SUM(D61:D69)+SUM(C70:C72)</f>
        <v>855.03329999999994</v>
      </c>
      <c r="N69" s="119">
        <f t="shared" ref="N69" si="206">+SUM(E61:E69)+SUM(D70:D72)</f>
        <v>859.33539999999994</v>
      </c>
      <c r="O69" s="120">
        <f t="shared" ref="O69" si="207">+SUM(F61:F69)+SUM(E70:E72)</f>
        <v>939.67470000000003</v>
      </c>
      <c r="P69" s="121"/>
      <c r="Q69" s="117"/>
      <c r="R69" s="8"/>
    </row>
    <row r="70" spans="1:18" x14ac:dyDescent="0.25">
      <c r="A70" s="78" t="s">
        <v>7</v>
      </c>
      <c r="B70" s="6">
        <f>+'[1]1.CONSUMO ARGENTINA POR TIPO '!H326/10000</f>
        <v>83.134399999999999</v>
      </c>
      <c r="C70" s="6">
        <f>+'[1]1.CONSUMO ARGENTINA POR TIPO '!H338/10000</f>
        <v>78.059299999999993</v>
      </c>
      <c r="D70" s="6">
        <f>+'[1]1.CONSUMO ARGENTINA POR TIPO '!H350/10000</f>
        <v>70.200900000000004</v>
      </c>
      <c r="E70" s="6">
        <f>+'[1]1.CONSUMO ARGENTINA POR TIPO '!H362/10000</f>
        <v>82.063500000000005</v>
      </c>
      <c r="F70" s="6">
        <f>+'[1]1.CONSUMO ARGENTINA POR TIPO '!H374/10000</f>
        <v>83.119900000000001</v>
      </c>
      <c r="G70" s="73"/>
      <c r="H70" s="8"/>
      <c r="J70" s="78" t="s">
        <v>7</v>
      </c>
      <c r="K70" s="119">
        <f>+SUM('[1]1.CONSUMO ARGENTINA POR TIPO '!H315:H326)/10000</f>
        <v>961.08738100000005</v>
      </c>
      <c r="L70" s="119">
        <f>+SUM(C61:C70)+SUM(B71:B72)</f>
        <v>902.39879999999994</v>
      </c>
      <c r="M70" s="119">
        <f t="shared" ref="M70" si="208">+SUM(D61:D70)+SUM(C71:C72)</f>
        <v>847.17489999999998</v>
      </c>
      <c r="N70" s="119">
        <f t="shared" ref="N70" si="209">+SUM(E61:E70)+SUM(D71:D72)</f>
        <v>871.19799999999987</v>
      </c>
      <c r="O70" s="120">
        <f t="shared" ref="O70" si="210">+SUM(F61:F70)+SUM(E71:E72)</f>
        <v>940.73110000000008</v>
      </c>
      <c r="P70" s="121"/>
      <c r="Q70" s="117"/>
      <c r="R70" s="8"/>
    </row>
    <row r="71" spans="1:18" x14ac:dyDescent="0.25">
      <c r="A71" s="78" t="s">
        <v>8</v>
      </c>
      <c r="B71" s="6">
        <f>+'[1]1.CONSUMO ARGENTINA POR TIPO '!H327/10000</f>
        <v>79.772199999999998</v>
      </c>
      <c r="C71" s="6">
        <f>+'[1]1.CONSUMO ARGENTINA POR TIPO '!H339/10000</f>
        <v>77.701700000000002</v>
      </c>
      <c r="D71" s="6">
        <f>+'[1]1.CONSUMO ARGENTINA POR TIPO '!H351/10000</f>
        <v>68.101699999999994</v>
      </c>
      <c r="E71" s="6">
        <f>+'[1]1.CONSUMO ARGENTINA POR TIPO '!H363/10000</f>
        <v>77.373199999999997</v>
      </c>
      <c r="F71" s="6">
        <f>+'[1]1.CONSUMO ARGENTINA POR TIPO '!H375/10000</f>
        <v>76.189899999999994</v>
      </c>
      <c r="G71" s="73"/>
      <c r="H71" s="8"/>
      <c r="J71" s="78" t="s">
        <v>8</v>
      </c>
      <c r="K71" s="119">
        <f>+SUM('[1]1.CONSUMO ARGENTINA POR TIPO '!H316:H327)/10000</f>
        <v>952.13688100000002</v>
      </c>
      <c r="L71" s="119">
        <f>+SUM(C61:C71)+SUM(B72)</f>
        <v>900.3282999999999</v>
      </c>
      <c r="M71" s="119">
        <f t="shared" ref="M71" si="211">+SUM(D61:D71)+SUM(C72)</f>
        <v>837.57490000000007</v>
      </c>
      <c r="N71" s="119">
        <f t="shared" ref="N71" si="212">+SUM(E61:E71)+SUM(D72)</f>
        <v>880.46949999999993</v>
      </c>
      <c r="O71" s="120">
        <f t="shared" ref="O71" si="213">+SUM(F61:F71)+SUM(E72)</f>
        <v>939.54780000000005</v>
      </c>
      <c r="P71" s="121"/>
      <c r="Q71" s="117"/>
      <c r="R71" s="8"/>
    </row>
    <row r="72" spans="1:18" x14ac:dyDescent="0.25">
      <c r="A72" s="78" t="s">
        <v>9</v>
      </c>
      <c r="B72" s="6">
        <f>+'[1]1.CONSUMO ARGENTINA POR TIPO '!H328/10000</f>
        <v>73.992900000000006</v>
      </c>
      <c r="C72" s="6">
        <f>+'[1]1.CONSUMO ARGENTINA POR TIPO '!H340/10000</f>
        <v>66.167599999999993</v>
      </c>
      <c r="D72" s="6">
        <f>+'[1]1.CONSUMO ARGENTINA POR TIPO '!H352/10000</f>
        <v>68.194800000000001</v>
      </c>
      <c r="E72" s="6">
        <f>+'[1]1.CONSUMO ARGENTINA POR TIPO '!H364/10000</f>
        <v>72.9846</v>
      </c>
      <c r="F72" s="6">
        <f>+'[1]1.CONSUMO ARGENTINA POR TIPO '!H376/10000</f>
        <v>75.193200000000004</v>
      </c>
      <c r="G72" s="73"/>
      <c r="H72" s="8"/>
      <c r="J72" s="78" t="s">
        <v>9</v>
      </c>
      <c r="K72" s="119">
        <f>+SUM('[1]1.CONSUMO ARGENTINA POR TIPO '!H317:H328)/10000</f>
        <v>941.63800000000003</v>
      </c>
      <c r="L72" s="119">
        <f>+SUM(C61:C72)</f>
        <v>892.50299999999993</v>
      </c>
      <c r="M72" s="119">
        <f t="shared" ref="M72" si="214">+SUM(D61:D72)</f>
        <v>839.60210000000006</v>
      </c>
      <c r="N72" s="119">
        <f t="shared" ref="N72" si="215">+SUM(E61:E72)</f>
        <v>885.25929999999994</v>
      </c>
      <c r="O72" s="120">
        <f t="shared" ref="O72" si="216">+SUM(F61:F72)</f>
        <v>941.7564000000001</v>
      </c>
      <c r="P72" s="121"/>
      <c r="Q72" s="117"/>
      <c r="R72" s="8"/>
    </row>
    <row r="73" spans="1:18" ht="25.5" x14ac:dyDescent="0.25">
      <c r="A73" s="89" t="s">
        <v>13</v>
      </c>
      <c r="B73" s="90">
        <f>SUM(B61:B72)</f>
        <v>941.63799999999992</v>
      </c>
      <c r="C73" s="90">
        <f t="shared" ref="C73" si="217">SUM(C61:C72)</f>
        <v>892.50299999999993</v>
      </c>
      <c r="D73" s="90">
        <f t="shared" ref="D73" si="218">SUM(D61:D72)</f>
        <v>839.60210000000006</v>
      </c>
      <c r="E73" s="90">
        <f t="shared" ref="E73" si="219">SUM(E61:E72)</f>
        <v>885.25929999999994</v>
      </c>
      <c r="F73" s="90">
        <f t="shared" ref="F73" si="220">SUM(F61:F72)</f>
        <v>941.7564000000001</v>
      </c>
      <c r="G73" s="91"/>
      <c r="H73" s="92"/>
      <c r="I73" s="3"/>
      <c r="J73" s="79" t="s">
        <v>14</v>
      </c>
      <c r="K73" s="82">
        <f>+AVERAGE(K61:K72)</f>
        <v>984.03768758333342</v>
      </c>
      <c r="L73" s="82">
        <f>+AVERAGE(L61:L72)</f>
        <v>912.20048333333318</v>
      </c>
      <c r="M73" s="82">
        <f t="shared" ref="M73" si="221">+AVERAGE(M61:M72)</f>
        <v>870.27951666666661</v>
      </c>
      <c r="N73" s="82">
        <f t="shared" ref="N73" si="222">+AVERAGE(N61:N72)</f>
        <v>854.60643333333326</v>
      </c>
      <c r="O73" s="106">
        <f t="shared" ref="O73" si="223">+AVERAGE(O61:O72)</f>
        <v>918.24015000000009</v>
      </c>
      <c r="P73" s="83">
        <f t="shared" ref="P73" si="224">+AVERAGE(P61:P72)</f>
        <v>903.54600000000005</v>
      </c>
      <c r="Q73" s="118">
        <f t="shared" ref="Q73" si="225">+P73/O73-1</f>
        <v>-1.6002513068068325E-2</v>
      </c>
      <c r="R73" s="113">
        <f t="shared" ref="R73" si="226">+POWER(P73/K73,0.2)-1</f>
        <v>-1.6922611395879583E-2</v>
      </c>
    </row>
    <row r="74" spans="1:18" ht="26.25" thickBot="1" x14ac:dyDescent="0.3">
      <c r="A74" s="97" t="s">
        <v>12</v>
      </c>
      <c r="B74" s="98"/>
      <c r="C74" s="99">
        <f>+C73/B73-1</f>
        <v>-5.2180349561083972E-2</v>
      </c>
      <c r="D74" s="99">
        <f t="shared" ref="D74" si="227">+D73/C73-1</f>
        <v>-5.9272517851480466E-2</v>
      </c>
      <c r="E74" s="99">
        <f t="shared" ref="E74" si="228">+E73/D73-1</f>
        <v>5.4379568607558104E-2</v>
      </c>
      <c r="F74" s="99">
        <f t="shared" ref="F74" si="229">+F73/E73-1</f>
        <v>6.3819832223169115E-2</v>
      </c>
      <c r="G74" s="100"/>
      <c r="H74" s="101"/>
      <c r="J74" s="81" t="s">
        <v>12</v>
      </c>
      <c r="K74" s="85"/>
      <c r="L74" s="86">
        <f>+L73/K73-1</f>
        <v>-7.300249284803606E-2</v>
      </c>
      <c r="M74" s="86">
        <f t="shared" ref="M74" si="230">+M73/L73-1</f>
        <v>-4.5955869825326512E-2</v>
      </c>
      <c r="N74" s="86">
        <f t="shared" ref="N74" si="231">+N73/M73-1</f>
        <v>-1.800925223813632E-2</v>
      </c>
      <c r="O74" s="108">
        <f t="shared" ref="O74" si="232">+O73/N73-1</f>
        <v>7.4459674283597233E-2</v>
      </c>
      <c r="P74" s="111">
        <f t="shared" ref="P74" si="233">+P73/O73-1</f>
        <v>-1.6002513068068325E-2</v>
      </c>
      <c r="Q74" s="87"/>
      <c r="R74" s="88"/>
    </row>
  </sheetData>
  <mergeCells count="11">
    <mergeCell ref="A1:R1"/>
    <mergeCell ref="A2:R2"/>
    <mergeCell ref="A3:R3"/>
    <mergeCell ref="A5:H5"/>
    <mergeCell ref="J5:R5"/>
    <mergeCell ref="A23:H23"/>
    <mergeCell ref="J23:R23"/>
    <mergeCell ref="A41:H41"/>
    <mergeCell ref="J41:R41"/>
    <mergeCell ref="A59:H59"/>
    <mergeCell ref="J59:R59"/>
  </mergeCells>
  <phoneticPr fontId="2" type="noConversion"/>
  <hyperlinks>
    <hyperlink ref="T1" location="INDICE!A1" display="VOLVER INDICE" xr:uid="{FBC9432E-1F46-4DF7-B7CF-E4CB65771BBF}"/>
  </hyperlink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71C90-F4E1-4F83-A406-B310BC3A5132}">
  <dimension ref="A1:T92"/>
  <sheetViews>
    <sheetView workbookViewId="0">
      <selection activeCell="T1" sqref="T1"/>
    </sheetView>
  </sheetViews>
  <sheetFormatPr baseColWidth="10" defaultRowHeight="15" x14ac:dyDescent="0.25"/>
  <cols>
    <col min="1" max="1" width="11.85546875" style="1" customWidth="1"/>
    <col min="2" max="8" width="8.5703125" style="1" customWidth="1"/>
    <col min="9" max="9" width="5" style="1" customWidth="1"/>
    <col min="10" max="10" width="10.5703125" style="1" customWidth="1"/>
    <col min="11" max="17" width="8.5703125" style="1" customWidth="1"/>
    <col min="18" max="18" width="9.5703125" style="1" customWidth="1"/>
    <col min="19" max="19" width="11.42578125" style="1"/>
    <col min="20" max="20" width="14.42578125" style="1" bestFit="1" customWidth="1"/>
    <col min="21" max="16384" width="11.42578125" style="1"/>
  </cols>
  <sheetData>
    <row r="1" spans="1:20" ht="15.75" x14ac:dyDescent="0.25">
      <c r="A1" s="272" t="s">
        <v>17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T1" s="247" t="s">
        <v>218</v>
      </c>
    </row>
    <row r="2" spans="1:20" ht="15.75" x14ac:dyDescent="0.25">
      <c r="A2" s="272" t="s">
        <v>20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</row>
    <row r="3" spans="1:20" ht="15.75" x14ac:dyDescent="0.25">
      <c r="A3" s="274" t="s">
        <v>19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</row>
    <row r="4" spans="1:20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</row>
    <row r="5" spans="1:20" ht="15.75" thickBot="1" x14ac:dyDescent="0.3">
      <c r="A5" s="266" t="s">
        <v>246</v>
      </c>
      <c r="B5" s="267"/>
      <c r="C5" s="267"/>
      <c r="D5" s="267"/>
      <c r="E5" s="267"/>
      <c r="F5" s="267"/>
      <c r="G5" s="267"/>
      <c r="H5" s="268"/>
      <c r="I5" s="2"/>
      <c r="J5" s="266" t="s">
        <v>247</v>
      </c>
      <c r="K5" s="267"/>
      <c r="L5" s="267"/>
      <c r="M5" s="267"/>
      <c r="N5" s="267"/>
      <c r="O5" s="267"/>
      <c r="P5" s="267"/>
      <c r="Q5" s="267"/>
      <c r="R5" s="268"/>
    </row>
    <row r="6" spans="1:20" ht="38.25" x14ac:dyDescent="0.25">
      <c r="A6" s="74"/>
      <c r="B6" s="75">
        <v>2016</v>
      </c>
      <c r="C6" s="75">
        <f>+B6+1</f>
        <v>2017</v>
      </c>
      <c r="D6" s="75">
        <f t="shared" ref="D6:G6" si="0">+C6+1</f>
        <v>2018</v>
      </c>
      <c r="E6" s="75">
        <f t="shared" si="0"/>
        <v>2019</v>
      </c>
      <c r="F6" s="75">
        <f t="shared" si="0"/>
        <v>2020</v>
      </c>
      <c r="G6" s="76">
        <f t="shared" si="0"/>
        <v>2021</v>
      </c>
      <c r="H6" s="77" t="s">
        <v>16</v>
      </c>
      <c r="I6" s="2"/>
      <c r="J6" s="103"/>
      <c r="K6" s="102">
        <v>2016</v>
      </c>
      <c r="L6" s="102">
        <f>+K6+1</f>
        <v>2017</v>
      </c>
      <c r="M6" s="102">
        <f t="shared" ref="M6:P6" si="1">+L6+1</f>
        <v>2018</v>
      </c>
      <c r="N6" s="102">
        <f t="shared" si="1"/>
        <v>2019</v>
      </c>
      <c r="O6" s="104">
        <f t="shared" si="1"/>
        <v>2020</v>
      </c>
      <c r="P6" s="109">
        <f t="shared" si="1"/>
        <v>2021</v>
      </c>
      <c r="Q6" s="115" t="s">
        <v>16</v>
      </c>
      <c r="R6" s="112" t="s">
        <v>21</v>
      </c>
    </row>
    <row r="7" spans="1:20" x14ac:dyDescent="0.25">
      <c r="A7" s="78" t="s">
        <v>10</v>
      </c>
      <c r="B7" s="6">
        <f>+'[1]2.CONSUMO ARGENTINA POR ENVASE'!B317/10000</f>
        <v>2.464</v>
      </c>
      <c r="C7" s="6">
        <f>+'[1]2.CONSUMO ARGENTINA POR ENVASE'!B329/10000</f>
        <v>2.875</v>
      </c>
      <c r="D7" s="6">
        <f>+'[1]2.CONSUMO ARGENTINA POR ENVASE'!B341/10000</f>
        <v>2.5543</v>
      </c>
      <c r="E7" s="6">
        <f>+'[1]2.CONSUMO ARGENTINA POR ENVASE'!B353/10000</f>
        <v>2.5375000000000001</v>
      </c>
      <c r="F7" s="6">
        <f>+'[1]2.CONSUMO ARGENTINA POR ENVASE'!B365/10000</f>
        <v>2.5095999999999998</v>
      </c>
      <c r="G7" s="73">
        <f>+'[1]2.CONSUMO ARGENTINA POR ENVASE'!B377/10000</f>
        <v>2.4100999999999999</v>
      </c>
      <c r="H7" s="7">
        <f>+G7/F7-1</f>
        <v>-3.9647752629901167E-2</v>
      </c>
      <c r="I7" s="2"/>
      <c r="J7" s="78" t="s">
        <v>10</v>
      </c>
      <c r="K7" s="6">
        <f>+SUM('[1]2.CONSUMO ARGENTINA POR ENVASE'!B306:B317)/10000</f>
        <v>37.491717000000001</v>
      </c>
      <c r="L7" s="6">
        <f>+SUM(C7)+SUM(B8:B18)</f>
        <v>38.162400000000005</v>
      </c>
      <c r="M7" s="6">
        <f t="shared" ref="M7:P7" si="2">+SUM(D7)+SUM(C8:C18)</f>
        <v>35.879300000000001</v>
      </c>
      <c r="N7" s="6">
        <f t="shared" si="2"/>
        <v>32.588800000000006</v>
      </c>
      <c r="O7" s="105">
        <f t="shared" si="2"/>
        <v>31.348400000000002</v>
      </c>
      <c r="P7" s="73">
        <f t="shared" si="2"/>
        <v>35.789300000000004</v>
      </c>
      <c r="Q7" s="116">
        <f>+P7/O7-1</f>
        <v>0.141662732388256</v>
      </c>
      <c r="R7" s="7">
        <f>+POWER(P7/K7,0.2)-1</f>
        <v>-9.251154811594775E-3</v>
      </c>
    </row>
    <row r="8" spans="1:20" x14ac:dyDescent="0.25">
      <c r="A8" s="78" t="s">
        <v>11</v>
      </c>
      <c r="B8" s="6">
        <f>+'[1]2.CONSUMO ARGENTINA POR ENVASE'!B318/10000</f>
        <v>2.5537999999999998</v>
      </c>
      <c r="C8" s="6">
        <f>+'[1]2.CONSUMO ARGENTINA POR ENVASE'!B330/10000</f>
        <v>2.6433</v>
      </c>
      <c r="D8" s="6">
        <f>+'[1]2.CONSUMO ARGENTINA POR ENVASE'!B342/10000</f>
        <v>2.7027999999999999</v>
      </c>
      <c r="E8" s="6">
        <f>+'[1]2.CONSUMO ARGENTINA POR ENVASE'!B354/10000</f>
        <v>2.4641999999999999</v>
      </c>
      <c r="F8" s="6">
        <f>+'[1]2.CONSUMO ARGENTINA POR ENVASE'!B366/10000</f>
        <v>2.1316000000000002</v>
      </c>
      <c r="G8" s="73">
        <f>+'[1]2.CONSUMO ARGENTINA POR ENVASE'!B378/10000</f>
        <v>2.4041000000000001</v>
      </c>
      <c r="H8" s="7">
        <f t="shared" ref="H8:H14" si="3">+G8/F8-1</f>
        <v>0.12783824357290285</v>
      </c>
      <c r="I8" s="2"/>
      <c r="J8" s="78" t="s">
        <v>11</v>
      </c>
      <c r="K8" s="6">
        <f>+SUM('[1]2.CONSUMO ARGENTINA POR ENVASE'!B307:B318)/10000</f>
        <v>37.152567000000005</v>
      </c>
      <c r="L8" s="6">
        <f>+SUM(C7:C8)+SUM(B9:B18)</f>
        <v>38.251899999999992</v>
      </c>
      <c r="M8" s="6">
        <f t="shared" ref="M8:P8" si="4">+SUM(D7:D8)+SUM(C9:C18)</f>
        <v>35.938800000000001</v>
      </c>
      <c r="N8" s="6">
        <f t="shared" si="4"/>
        <v>32.350200000000001</v>
      </c>
      <c r="O8" s="105">
        <f t="shared" si="4"/>
        <v>31.015800000000006</v>
      </c>
      <c r="P8" s="73">
        <f t="shared" si="4"/>
        <v>36.061800000000005</v>
      </c>
      <c r="Q8" s="116">
        <f t="shared" ref="Q8:Q12" si="5">+P8/O8-1</f>
        <v>0.16269127347996815</v>
      </c>
      <c r="R8" s="7">
        <f t="shared" ref="R8:R12" si="6">+POWER(P8/K8,0.2)-1</f>
        <v>-5.9420226756428107E-3</v>
      </c>
    </row>
    <row r="9" spans="1:20" x14ac:dyDescent="0.25">
      <c r="A9" s="78" t="s">
        <v>0</v>
      </c>
      <c r="B9" s="6">
        <f>+'[1]2.CONSUMO ARGENTINA POR ENVASE'!B319/10000</f>
        <v>2.5436999999999999</v>
      </c>
      <c r="C9" s="6">
        <f>+'[1]2.CONSUMO ARGENTINA POR ENVASE'!B331/10000</f>
        <v>2.7096</v>
      </c>
      <c r="D9" s="6">
        <f>+'[1]2.CONSUMO ARGENTINA POR ENVASE'!B343/10000</f>
        <v>2.5104000000000002</v>
      </c>
      <c r="E9" s="6">
        <f>+'[1]2.CONSUMO ARGENTINA POR ENVASE'!B355/10000</f>
        <v>2.5367999999999999</v>
      </c>
      <c r="F9" s="6">
        <f>+'[1]2.CONSUMO ARGENTINA POR ENVASE'!B367/10000</f>
        <v>2.0118999999999998</v>
      </c>
      <c r="G9" s="73">
        <f>+'[1]2.CONSUMO ARGENTINA POR ENVASE'!B379/10000</f>
        <v>2.0289000000000001</v>
      </c>
      <c r="H9" s="7">
        <f t="shared" si="3"/>
        <v>8.4497241413590274E-3</v>
      </c>
      <c r="I9" s="2"/>
      <c r="J9" s="78" t="s">
        <v>0</v>
      </c>
      <c r="K9" s="6">
        <f>+SUM('[1]2.CONSUMO ARGENTINA POR ENVASE'!B308:B319)/10000</f>
        <v>36.727878000000004</v>
      </c>
      <c r="L9" s="6">
        <f>+SUM(C7:C9)+SUM(B10:B18)</f>
        <v>38.4178</v>
      </c>
      <c r="M9" s="6">
        <f t="shared" ref="M9:P9" si="7">+SUM(D7:D9)+SUM(C10:C18)</f>
        <v>35.739599999999996</v>
      </c>
      <c r="N9" s="6">
        <f t="shared" si="7"/>
        <v>32.376600000000003</v>
      </c>
      <c r="O9" s="105">
        <f t="shared" si="7"/>
        <v>30.4909</v>
      </c>
      <c r="P9" s="73">
        <f t="shared" si="7"/>
        <v>36.078800000000001</v>
      </c>
      <c r="Q9" s="116">
        <f t="shared" si="5"/>
        <v>0.1832645149864387</v>
      </c>
      <c r="R9" s="7">
        <f t="shared" si="6"/>
        <v>-3.559778911691347E-3</v>
      </c>
    </row>
    <row r="10" spans="1:20" x14ac:dyDescent="0.25">
      <c r="A10" s="78" t="s">
        <v>1</v>
      </c>
      <c r="B10" s="6">
        <f>+'[1]2.CONSUMO ARGENTINA POR ENVASE'!B320/10000</f>
        <v>3.1019999999999999</v>
      </c>
      <c r="C10" s="6">
        <f>+'[1]2.CONSUMO ARGENTINA POR ENVASE'!B332/10000</f>
        <v>2.758</v>
      </c>
      <c r="D10" s="6">
        <f>+'[1]2.CONSUMO ARGENTINA POR ENVASE'!B344/10000</f>
        <v>2.3117000000000001</v>
      </c>
      <c r="E10" s="6">
        <f>+'[1]2.CONSUMO ARGENTINA POR ENVASE'!B356/10000</f>
        <v>2.1261999999999999</v>
      </c>
      <c r="F10" s="6">
        <f>+'[1]2.CONSUMO ARGENTINA POR ENVASE'!B368/10000</f>
        <v>2.5306999999999999</v>
      </c>
      <c r="G10" s="73">
        <f>+'[1]2.CONSUMO ARGENTINA POR ENVASE'!B380/10000</f>
        <v>2.0514000000000001</v>
      </c>
      <c r="H10" s="7">
        <f t="shared" si="3"/>
        <v>-0.18939423874817241</v>
      </c>
      <c r="I10" s="2"/>
      <c r="J10" s="78" t="s">
        <v>1</v>
      </c>
      <c r="K10" s="6">
        <f>+SUM('[1]2.CONSUMO ARGENTINA POR ENVASE'!B309:B320)/10000</f>
        <v>36.675654000000002</v>
      </c>
      <c r="L10" s="6">
        <f>+SUM(C7:C10)+SUM(B11:B18)</f>
        <v>38.073800000000006</v>
      </c>
      <c r="M10" s="6">
        <f t="shared" ref="M10:P10" si="8">+SUM(D7:D10)+SUM(C11:C18)</f>
        <v>35.293300000000002</v>
      </c>
      <c r="N10" s="6">
        <f t="shared" si="8"/>
        <v>32.191100000000006</v>
      </c>
      <c r="O10" s="105">
        <f t="shared" si="8"/>
        <v>30.895400000000002</v>
      </c>
      <c r="P10" s="73">
        <f t="shared" si="8"/>
        <v>35.599500000000006</v>
      </c>
      <c r="Q10" s="116">
        <f t="shared" si="5"/>
        <v>0.15225891232999089</v>
      </c>
      <c r="R10" s="7">
        <f t="shared" si="6"/>
        <v>-5.9386090096996691E-3</v>
      </c>
    </row>
    <row r="11" spans="1:20" x14ac:dyDescent="0.25">
      <c r="A11" s="78" t="s">
        <v>2</v>
      </c>
      <c r="B11" s="6">
        <f>+'[1]2.CONSUMO ARGENTINA POR ENVASE'!B321/10000</f>
        <v>3.2646999999999999</v>
      </c>
      <c r="C11" s="6">
        <f>+'[1]2.CONSUMO ARGENTINA POR ENVASE'!B333/10000</f>
        <v>2.5817999999999999</v>
      </c>
      <c r="D11" s="6">
        <f>+'[1]2.CONSUMO ARGENTINA POR ENVASE'!B345/10000</f>
        <v>2.1280999999999999</v>
      </c>
      <c r="E11" s="6">
        <f>+'[1]2.CONSUMO ARGENTINA POR ENVASE'!B357/10000</f>
        <v>2.6738</v>
      </c>
      <c r="F11" s="6">
        <f>+'[1]2.CONSUMO ARGENTINA POR ENVASE'!B369/10000</f>
        <v>2.7117</v>
      </c>
      <c r="G11" s="73">
        <f>+'[1]2.CONSUMO ARGENTINA POR ENVASE'!B381/10000</f>
        <v>2.6949999999999998</v>
      </c>
      <c r="H11" s="7">
        <f t="shared" si="3"/>
        <v>-6.1584983589630937E-3</v>
      </c>
      <c r="I11" s="2"/>
      <c r="J11" s="78" t="s">
        <v>2</v>
      </c>
      <c r="K11" s="6">
        <f>+SUM('[1]2.CONSUMO ARGENTINA POR ENVASE'!B310:B321)/10000</f>
        <v>37.051636999999999</v>
      </c>
      <c r="L11" s="6">
        <f>+SUM(C7:C11)+SUM(B12:B18)</f>
        <v>37.390899999999995</v>
      </c>
      <c r="M11" s="6">
        <f t="shared" ref="M11:P11" si="9">+SUM(D7:D11)+SUM(C12:C18)</f>
        <v>34.839599999999997</v>
      </c>
      <c r="N11" s="6">
        <f t="shared" si="9"/>
        <v>32.736800000000002</v>
      </c>
      <c r="O11" s="105">
        <f t="shared" si="9"/>
        <v>30.933300000000003</v>
      </c>
      <c r="P11" s="73">
        <f t="shared" si="9"/>
        <v>35.582799999999999</v>
      </c>
      <c r="Q11" s="116">
        <f t="shared" si="5"/>
        <v>0.1503072740380107</v>
      </c>
      <c r="R11" s="7">
        <f t="shared" si="6"/>
        <v>-8.0573956137949265E-3</v>
      </c>
    </row>
    <row r="12" spans="1:20" x14ac:dyDescent="0.25">
      <c r="A12" s="78" t="s">
        <v>3</v>
      </c>
      <c r="B12" s="6">
        <f>+'[1]2.CONSUMO ARGENTINA POR ENVASE'!B322/10000</f>
        <v>2.6894999999999998</v>
      </c>
      <c r="C12" s="6">
        <f>+'[1]2.CONSUMO ARGENTINA POR ENVASE'!B334/10000</f>
        <v>3.0396999999999998</v>
      </c>
      <c r="D12" s="6">
        <f>+'[1]2.CONSUMO ARGENTINA POR ENVASE'!B346/10000</f>
        <v>2.6964000000000001</v>
      </c>
      <c r="E12" s="6">
        <f>+'[1]2.CONSUMO ARGENTINA POR ENVASE'!B358/10000</f>
        <v>2.6006999999999998</v>
      </c>
      <c r="F12" s="6">
        <f>+'[1]2.CONSUMO ARGENTINA POR ENVASE'!B370/10000</f>
        <v>4.1943000000000001</v>
      </c>
      <c r="G12" s="73">
        <f>+'[1]2.CONSUMO ARGENTINA POR ENVASE'!B382/10000</f>
        <v>2.6141000000000001</v>
      </c>
      <c r="H12" s="7">
        <f t="shared" si="3"/>
        <v>-0.37674939799251361</v>
      </c>
      <c r="I12" s="2"/>
      <c r="J12" s="78" t="s">
        <v>3</v>
      </c>
      <c r="K12" s="6">
        <f>+SUM('[1]2.CONSUMO ARGENTINA POR ENVASE'!B311:B322)/10000</f>
        <v>36.421683999999999</v>
      </c>
      <c r="L12" s="6">
        <f>+SUM(C7:C12)+SUM(B13:B18)</f>
        <v>37.741100000000003</v>
      </c>
      <c r="M12" s="6">
        <f t="shared" ref="M12:P12" si="10">+SUM(D7:D12)+SUM(C13:C18)</f>
        <v>34.496299999999998</v>
      </c>
      <c r="N12" s="6">
        <f t="shared" si="10"/>
        <v>32.641099999999994</v>
      </c>
      <c r="O12" s="105">
        <f t="shared" si="10"/>
        <v>32.526899999999998</v>
      </c>
      <c r="P12" s="73">
        <f t="shared" si="10"/>
        <v>34.002600000000001</v>
      </c>
      <c r="Q12" s="116">
        <f t="shared" si="5"/>
        <v>4.536860260276887E-2</v>
      </c>
      <c r="R12" s="7">
        <f t="shared" si="6"/>
        <v>-1.3651426324022387E-2</v>
      </c>
    </row>
    <row r="13" spans="1:20" x14ac:dyDescent="0.25">
      <c r="A13" s="78" t="s">
        <v>4</v>
      </c>
      <c r="B13" s="6">
        <f>+'[1]2.CONSUMO ARGENTINA POR ENVASE'!B323/10000</f>
        <v>3.2040999999999999</v>
      </c>
      <c r="C13" s="6">
        <f>+'[1]2.CONSUMO ARGENTINA POR ENVASE'!B335/10000</f>
        <v>2.9580000000000002</v>
      </c>
      <c r="D13" s="6">
        <f>+'[1]2.CONSUMO ARGENTINA POR ENVASE'!B347/10000</f>
        <v>3.4135</v>
      </c>
      <c r="E13" s="6">
        <f>+'[1]2.CONSUMO ARGENTINA POR ENVASE'!B359/10000</f>
        <v>2.8182</v>
      </c>
      <c r="F13" s="6">
        <f>+'[1]2.CONSUMO ARGENTINA POR ENVASE'!B371/10000</f>
        <v>3.3311999999999999</v>
      </c>
      <c r="G13" s="73">
        <f>+'[1]2.CONSUMO ARGENTINA POR ENVASE'!B383/10000</f>
        <v>2.8509000000000002</v>
      </c>
      <c r="H13" s="7">
        <f t="shared" si="3"/>
        <v>-0.1441822766570604</v>
      </c>
      <c r="I13" s="2"/>
      <c r="J13" s="78" t="s">
        <v>4</v>
      </c>
      <c r="K13" s="6">
        <f>+SUM('[1]2.CONSUMO ARGENTINA POR ENVASE'!B312:B323)/10000</f>
        <v>36.446647999999996</v>
      </c>
      <c r="L13" s="6">
        <f>+SUM(C7:C13)+SUM(B14:B18)</f>
        <v>37.494999999999997</v>
      </c>
      <c r="M13" s="6">
        <f t="shared" ref="M13:P13" si="11">+SUM(D7:D13)+SUM(C14:C18)</f>
        <v>34.951799999999999</v>
      </c>
      <c r="N13" s="6">
        <f t="shared" si="11"/>
        <v>32.0458</v>
      </c>
      <c r="O13" s="105">
        <f t="shared" si="11"/>
        <v>33.039900000000003</v>
      </c>
      <c r="P13" s="73">
        <f t="shared" si="11"/>
        <v>33.522300000000001</v>
      </c>
      <c r="Q13" s="116">
        <f t="shared" ref="Q13" si="12">+P13/O13-1</f>
        <v>1.460052845196258E-2</v>
      </c>
      <c r="R13" s="7">
        <f t="shared" ref="R13" si="13">+POWER(P13/K13,0.2)-1</f>
        <v>-1.6588589268544229E-2</v>
      </c>
    </row>
    <row r="14" spans="1:20" x14ac:dyDescent="0.25">
      <c r="A14" s="78" t="s">
        <v>5</v>
      </c>
      <c r="B14" s="6">
        <f>+'[1]2.CONSUMO ARGENTINA POR ENVASE'!B324/10000</f>
        <v>3.9899</v>
      </c>
      <c r="C14" s="6">
        <f>+'[1]2.CONSUMO ARGENTINA POR ENVASE'!B336/10000</f>
        <v>3.3551000000000002</v>
      </c>
      <c r="D14" s="6">
        <f>+'[1]2.CONSUMO ARGENTINA POR ENVASE'!B348/10000</f>
        <v>3.1597</v>
      </c>
      <c r="E14" s="6">
        <f>+'[1]2.CONSUMO ARGENTINA POR ENVASE'!B360/10000</f>
        <v>2.9540000000000002</v>
      </c>
      <c r="F14" s="6">
        <f>+'[1]2.CONSUMO ARGENTINA POR ENVASE'!B372/10000</f>
        <v>3.1958000000000002</v>
      </c>
      <c r="G14" s="73">
        <f>+'[1]2.CONSUMO ARGENTINA POR ENVASE'!B384/10000</f>
        <v>2.8184999999999998</v>
      </c>
      <c r="H14" s="7">
        <f t="shared" si="3"/>
        <v>-0.11806120533199838</v>
      </c>
      <c r="I14" s="2"/>
      <c r="J14" s="78" t="s">
        <v>5</v>
      </c>
      <c r="K14" s="6">
        <f>+SUM('[1]2.CONSUMO ARGENTINA POR ENVASE'!B313:B324)/10000</f>
        <v>37.264899999999997</v>
      </c>
      <c r="L14" s="6">
        <f>+SUM(C7:C14)+SUM(B15:B18)</f>
        <v>36.860199999999999</v>
      </c>
      <c r="M14" s="6">
        <f t="shared" ref="M14:P14" si="14">+SUM(D7:D14)+SUM(C15:C18)</f>
        <v>34.756399999999999</v>
      </c>
      <c r="N14" s="6">
        <f t="shared" si="14"/>
        <v>31.8401</v>
      </c>
      <c r="O14" s="105">
        <f t="shared" si="14"/>
        <v>33.281700000000001</v>
      </c>
      <c r="P14" s="73">
        <f t="shared" si="14"/>
        <v>33.144999999999996</v>
      </c>
      <c r="Q14" s="116">
        <f t="shared" ref="Q14" si="15">+P14/O14-1</f>
        <v>-4.1073623042093832E-3</v>
      </c>
      <c r="R14" s="7">
        <f t="shared" ref="R14" si="16">+POWER(P14/K14,0.2)-1</f>
        <v>-2.3159600323474194E-2</v>
      </c>
    </row>
    <row r="15" spans="1:20" x14ac:dyDescent="0.25">
      <c r="A15" s="78" t="s">
        <v>6</v>
      </c>
      <c r="B15" s="6">
        <f>+'[1]2.CONSUMO ARGENTINA POR ENVASE'!B325/10000</f>
        <v>3.4521000000000002</v>
      </c>
      <c r="C15" s="6">
        <f>+'[1]2.CONSUMO ARGENTINA POR ENVASE'!B337/10000</f>
        <v>3.7711999999999999</v>
      </c>
      <c r="D15" s="6">
        <f>+'[1]2.CONSUMO ARGENTINA POR ENVASE'!B349/10000</f>
        <v>2.7442000000000002</v>
      </c>
      <c r="E15" s="6">
        <f>+'[1]2.CONSUMO ARGENTINA POR ENVASE'!B361/10000</f>
        <v>2.4466000000000001</v>
      </c>
      <c r="F15" s="6">
        <f>+'[1]2.CONSUMO ARGENTINA POR ENVASE'!B373/10000</f>
        <v>3.2233000000000001</v>
      </c>
      <c r="G15" s="73"/>
      <c r="H15" s="8"/>
      <c r="I15" s="2"/>
      <c r="J15" s="78" t="s">
        <v>6</v>
      </c>
      <c r="K15" s="6">
        <f>+SUM('[1]2.CONSUMO ARGENTINA POR ENVASE'!B314:B325)/10000</f>
        <v>37.499010999999996</v>
      </c>
      <c r="L15" s="6">
        <f>+SUM(C7:C15)+SUM(B16:B18)</f>
        <v>37.179299999999998</v>
      </c>
      <c r="M15" s="6">
        <f t="shared" ref="M15:O15" si="17">+SUM(D7:D15)+SUM(C16:C18)</f>
        <v>33.729399999999998</v>
      </c>
      <c r="N15" s="6">
        <f t="shared" si="17"/>
        <v>31.5425</v>
      </c>
      <c r="O15" s="105">
        <f t="shared" si="17"/>
        <v>34.058399999999999</v>
      </c>
      <c r="P15" s="73"/>
      <c r="Q15" s="117"/>
      <c r="R15" s="8"/>
    </row>
    <row r="16" spans="1:20" x14ac:dyDescent="0.25">
      <c r="A16" s="78" t="s">
        <v>7</v>
      </c>
      <c r="B16" s="6">
        <f>+'[1]2.CONSUMO ARGENTINA POR ENVASE'!B326/10000</f>
        <v>3.5188000000000001</v>
      </c>
      <c r="C16" s="6">
        <f>+'[1]2.CONSUMO ARGENTINA POR ENVASE'!B338/10000</f>
        <v>2.9904999999999999</v>
      </c>
      <c r="D16" s="6">
        <f>+'[1]2.CONSUMO ARGENTINA POR ENVASE'!B350/10000</f>
        <v>2.5678999999999998</v>
      </c>
      <c r="E16" s="6">
        <f>+'[1]2.CONSUMO ARGENTINA POR ENVASE'!B362/10000</f>
        <v>2.4781</v>
      </c>
      <c r="F16" s="6">
        <f>+'[1]2.CONSUMO ARGENTINA POR ENVASE'!B374/10000</f>
        <v>3.4994999999999998</v>
      </c>
      <c r="G16" s="73"/>
      <c r="H16" s="8"/>
      <c r="I16" s="2"/>
      <c r="J16" s="78" t="s">
        <v>7</v>
      </c>
      <c r="K16" s="6">
        <f>+SUM('[1]2.CONSUMO ARGENTINA POR ENVASE'!B315:B326)/10000</f>
        <v>37.930721999999996</v>
      </c>
      <c r="L16" s="6">
        <f>+SUM(C7:C16)+SUM(B17:B18)</f>
        <v>36.650999999999996</v>
      </c>
      <c r="M16" s="6">
        <f t="shared" ref="M16:O16" si="18">+SUM(D7:D16)+SUM(C17:C18)</f>
        <v>33.306800000000003</v>
      </c>
      <c r="N16" s="6">
        <f t="shared" si="18"/>
        <v>31.452700000000004</v>
      </c>
      <c r="O16" s="105">
        <f t="shared" si="18"/>
        <v>35.079799999999999</v>
      </c>
      <c r="P16" s="73"/>
      <c r="Q16" s="117"/>
      <c r="R16" s="8"/>
    </row>
    <row r="17" spans="1:18" x14ac:dyDescent="0.25">
      <c r="A17" s="78" t="s">
        <v>8</v>
      </c>
      <c r="B17" s="6">
        <f>+'[1]2.CONSUMO ARGENTINA POR ENVASE'!B327/10000</f>
        <v>3.2431000000000001</v>
      </c>
      <c r="C17" s="6">
        <f>+'[1]2.CONSUMO ARGENTINA POR ENVASE'!B339/10000</f>
        <v>3.0476999999999999</v>
      </c>
      <c r="D17" s="6">
        <f>+'[1]2.CONSUMO ARGENTINA POR ENVASE'!B351/10000</f>
        <v>2.8690000000000002</v>
      </c>
      <c r="E17" s="6">
        <f>+'[1]2.CONSUMO ARGENTINA POR ENVASE'!B363/10000</f>
        <v>2.4847000000000001</v>
      </c>
      <c r="F17" s="6">
        <f>+'[1]2.CONSUMO ARGENTINA POR ENVASE'!B375/10000</f>
        <v>2.875</v>
      </c>
      <c r="G17" s="73"/>
      <c r="H17" s="8"/>
      <c r="I17" s="2"/>
      <c r="J17" s="78" t="s">
        <v>8</v>
      </c>
      <c r="K17" s="6">
        <f>+SUM('[1]2.CONSUMO ARGENTINA POR ENVASE'!B316:B327)/10000</f>
        <v>37.656121999999996</v>
      </c>
      <c r="L17" s="6">
        <f>+SUM(C7:C17)+SUM(B18)</f>
        <v>36.455600000000004</v>
      </c>
      <c r="M17" s="6">
        <f t="shared" ref="M17:O17" si="19">+SUM(D7:D17)+SUM(C18)</f>
        <v>33.128100000000003</v>
      </c>
      <c r="N17" s="6">
        <f t="shared" si="19"/>
        <v>31.068400000000004</v>
      </c>
      <c r="O17" s="105">
        <f t="shared" si="19"/>
        <v>35.470100000000002</v>
      </c>
      <c r="P17" s="73"/>
      <c r="Q17" s="117"/>
      <c r="R17" s="8"/>
    </row>
    <row r="18" spans="1:18" x14ac:dyDescent="0.25">
      <c r="A18" s="78" t="s">
        <v>9</v>
      </c>
      <c r="B18" s="6">
        <f>+'[1]2.CONSUMO ARGENTINA POR ENVASE'!B328/10000</f>
        <v>3.7256999999999998</v>
      </c>
      <c r="C18" s="6">
        <f>+'[1]2.CONSUMO ARGENTINA POR ENVASE'!B340/10000</f>
        <v>3.4701</v>
      </c>
      <c r="D18" s="6">
        <f>+'[1]2.CONSUMO ARGENTINA POR ENVASE'!B352/10000</f>
        <v>2.9476</v>
      </c>
      <c r="E18" s="6">
        <f>+'[1]2.CONSUMO ARGENTINA POR ENVASE'!B364/10000</f>
        <v>3.2555000000000001</v>
      </c>
      <c r="F18" s="6">
        <f>+'[1]2.CONSUMO ARGENTINA POR ENVASE'!B376/10000</f>
        <v>3.6741999999999999</v>
      </c>
      <c r="G18" s="73"/>
      <c r="H18" s="8"/>
      <c r="I18" s="2"/>
      <c r="J18" s="78" t="s">
        <v>9</v>
      </c>
      <c r="K18" s="6">
        <f>+SUM('[1]2.CONSUMO ARGENTINA POR ENVASE'!B317:B328)/10000</f>
        <v>37.751399999999997</v>
      </c>
      <c r="L18" s="6">
        <f>+SUM(C7:C18)</f>
        <v>36.200000000000003</v>
      </c>
      <c r="M18" s="6">
        <f t="shared" ref="M18:O18" si="20">+SUM(D7:D18)</f>
        <v>32.605600000000003</v>
      </c>
      <c r="N18" s="6">
        <f t="shared" si="20"/>
        <v>31.376300000000004</v>
      </c>
      <c r="O18" s="105">
        <f t="shared" si="20"/>
        <v>35.888800000000003</v>
      </c>
      <c r="P18" s="73"/>
      <c r="Q18" s="117"/>
      <c r="R18" s="8"/>
    </row>
    <row r="19" spans="1:18" ht="25.5" x14ac:dyDescent="0.25">
      <c r="A19" s="89" t="s">
        <v>13</v>
      </c>
      <c r="B19" s="90">
        <f>SUM(B7:B18)</f>
        <v>37.751400000000004</v>
      </c>
      <c r="C19" s="90">
        <f t="shared" ref="C19:F19" si="21">SUM(C7:C18)</f>
        <v>36.200000000000003</v>
      </c>
      <c r="D19" s="90">
        <f t="shared" si="21"/>
        <v>32.605600000000003</v>
      </c>
      <c r="E19" s="90">
        <f t="shared" si="21"/>
        <v>31.376300000000004</v>
      </c>
      <c r="F19" s="90">
        <f t="shared" si="21"/>
        <v>35.888800000000003</v>
      </c>
      <c r="G19" s="91"/>
      <c r="H19" s="92"/>
      <c r="I19" s="3"/>
      <c r="J19" s="79" t="s">
        <v>14</v>
      </c>
      <c r="K19" s="82">
        <f t="shared" ref="K19" si="22">+AVERAGE(K7:K18)</f>
        <v>37.172494999999998</v>
      </c>
      <c r="L19" s="82">
        <f>+AVERAGE(L7:L18)</f>
        <v>37.406583333333337</v>
      </c>
      <c r="M19" s="82">
        <f t="shared" ref="M19:P19" si="23">+AVERAGE(M7:M18)</f>
        <v>34.555416666666666</v>
      </c>
      <c r="N19" s="82">
        <f t="shared" si="23"/>
        <v>32.01753333333334</v>
      </c>
      <c r="O19" s="106">
        <f t="shared" si="23"/>
        <v>32.835783333333332</v>
      </c>
      <c r="P19" s="83">
        <f t="shared" si="23"/>
        <v>34.972762500000002</v>
      </c>
      <c r="Q19" s="118">
        <f t="shared" ref="Q19" si="24">+P19/O19-1</f>
        <v>6.5080803615161775E-2</v>
      </c>
      <c r="R19" s="113">
        <f t="shared" ref="R19" si="25">+POWER(P19/K19,0.2)-1</f>
        <v>-1.2125795151813112E-2</v>
      </c>
    </row>
    <row r="20" spans="1:18" ht="25.5" x14ac:dyDescent="0.25">
      <c r="A20" s="93" t="s">
        <v>15</v>
      </c>
      <c r="B20" s="94">
        <f>+B19/B$91</f>
        <v>4.009120277643851E-2</v>
      </c>
      <c r="C20" s="94">
        <f>+C19/C$91</f>
        <v>4.0560087753206436E-2</v>
      </c>
      <c r="D20" s="94">
        <f>+D19/D$91</f>
        <v>3.8834586049749042E-2</v>
      </c>
      <c r="E20" s="94">
        <f>+E19/E$91</f>
        <v>3.544306171084563E-2</v>
      </c>
      <c r="F20" s="94">
        <f>+F19/F$91</f>
        <v>3.8108368575992688E-2</v>
      </c>
      <c r="G20" s="95"/>
      <c r="H20" s="96"/>
      <c r="I20" s="3"/>
      <c r="J20" s="80" t="s">
        <v>15</v>
      </c>
      <c r="K20" s="84">
        <f t="shared" ref="K20:P20" si="26">+K19/K$91</f>
        <v>3.7775478997446467E-2</v>
      </c>
      <c r="L20" s="84">
        <f t="shared" si="26"/>
        <v>4.1006976006681586E-2</v>
      </c>
      <c r="M20" s="84">
        <f t="shared" si="26"/>
        <v>3.9706112811916314E-2</v>
      </c>
      <c r="N20" s="84">
        <f t="shared" si="26"/>
        <v>3.7464652832592385E-2</v>
      </c>
      <c r="O20" s="107">
        <f t="shared" si="26"/>
        <v>3.575947243576022E-2</v>
      </c>
      <c r="P20" s="110">
        <f t="shared" si="26"/>
        <v>3.8706122875869074E-2</v>
      </c>
      <c r="Q20" s="110"/>
      <c r="R20" s="114"/>
    </row>
    <row r="21" spans="1:18" ht="26.25" thickBot="1" x14ac:dyDescent="0.3">
      <c r="A21" s="97" t="s">
        <v>12</v>
      </c>
      <c r="B21" s="98"/>
      <c r="C21" s="99">
        <f>+C19/B19-1</f>
        <v>-4.10951646826343E-2</v>
      </c>
      <c r="D21" s="99">
        <f t="shared" ref="D21:F21" si="27">+D19/C19-1</f>
        <v>-9.9292817679557999E-2</v>
      </c>
      <c r="E21" s="99">
        <f t="shared" si="27"/>
        <v>-3.7702112520548559E-2</v>
      </c>
      <c r="F21" s="99">
        <f t="shared" si="27"/>
        <v>0.14381874217163904</v>
      </c>
      <c r="G21" s="100"/>
      <c r="H21" s="101"/>
      <c r="I21" s="2"/>
      <c r="J21" s="81" t="s">
        <v>12</v>
      </c>
      <c r="K21" s="85"/>
      <c r="L21" s="86">
        <f>+L19/K19-1</f>
        <v>6.29735328051928E-3</v>
      </c>
      <c r="M21" s="86">
        <f t="shared" ref="M21:P21" si="28">+M19/L19-1</f>
        <v>-7.6220986056376061E-2</v>
      </c>
      <c r="N21" s="86">
        <f t="shared" si="28"/>
        <v>-7.3443864324213348E-2</v>
      </c>
      <c r="O21" s="108">
        <f t="shared" si="28"/>
        <v>2.5556309771937125E-2</v>
      </c>
      <c r="P21" s="111">
        <f t="shared" si="28"/>
        <v>6.5080803615161775E-2</v>
      </c>
      <c r="Q21" s="87"/>
      <c r="R21" s="88"/>
    </row>
    <row r="22" spans="1:18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</row>
    <row r="23" spans="1:18" ht="15.75" thickBot="1" x14ac:dyDescent="0.3">
      <c r="A23" s="266" t="s">
        <v>248</v>
      </c>
      <c r="B23" s="267"/>
      <c r="C23" s="267"/>
      <c r="D23" s="267"/>
      <c r="E23" s="267"/>
      <c r="F23" s="267"/>
      <c r="G23" s="267"/>
      <c r="H23" s="268"/>
      <c r="I23" s="2"/>
      <c r="J23" s="266" t="s">
        <v>249</v>
      </c>
      <c r="K23" s="267"/>
      <c r="L23" s="267"/>
      <c r="M23" s="267"/>
      <c r="N23" s="267"/>
      <c r="O23" s="267"/>
      <c r="P23" s="267"/>
      <c r="Q23" s="267"/>
      <c r="R23" s="268"/>
    </row>
    <row r="24" spans="1:18" ht="38.25" x14ac:dyDescent="0.25">
      <c r="A24" s="74"/>
      <c r="B24" s="75">
        <v>2016</v>
      </c>
      <c r="C24" s="75">
        <f>+B24+1</f>
        <v>2017</v>
      </c>
      <c r="D24" s="75">
        <f t="shared" ref="D24:G24" si="29">+C24+1</f>
        <v>2018</v>
      </c>
      <c r="E24" s="75">
        <f t="shared" si="29"/>
        <v>2019</v>
      </c>
      <c r="F24" s="75">
        <f t="shared" si="29"/>
        <v>2020</v>
      </c>
      <c r="G24" s="76">
        <f t="shared" si="29"/>
        <v>2021</v>
      </c>
      <c r="H24" s="77" t="s">
        <v>16</v>
      </c>
      <c r="I24" s="2"/>
      <c r="J24" s="103"/>
      <c r="K24" s="102">
        <v>2016</v>
      </c>
      <c r="L24" s="102">
        <f>+K24+1</f>
        <v>2017</v>
      </c>
      <c r="M24" s="102">
        <f t="shared" ref="M24:P24" si="30">+L24+1</f>
        <v>2018</v>
      </c>
      <c r="N24" s="102">
        <f t="shared" si="30"/>
        <v>2019</v>
      </c>
      <c r="O24" s="104">
        <f t="shared" si="30"/>
        <v>2020</v>
      </c>
      <c r="P24" s="109">
        <f t="shared" si="30"/>
        <v>2021</v>
      </c>
      <c r="Q24" s="115" t="s">
        <v>16</v>
      </c>
      <c r="R24" s="112" t="s">
        <v>21</v>
      </c>
    </row>
    <row r="25" spans="1:18" x14ac:dyDescent="0.25">
      <c r="A25" s="78" t="s">
        <v>10</v>
      </c>
      <c r="B25" s="6">
        <f>+'[1]2.CONSUMO ARGENTINA POR ENVASE'!C317/10000</f>
        <v>33.4482</v>
      </c>
      <c r="C25" s="6">
        <f>+'[1]2.CONSUMO ARGENTINA POR ENVASE'!C329/10000</f>
        <v>28.747499999999999</v>
      </c>
      <c r="D25" s="6">
        <f>+'[1]2.CONSUMO ARGENTINA POR ENVASE'!C341/10000</f>
        <v>29.649100000000001</v>
      </c>
      <c r="E25" s="6">
        <f>+'[1]2.CONSUMO ARGENTINA POR ENVASE'!C353/10000</f>
        <v>33.2729</v>
      </c>
      <c r="F25" s="6">
        <f>+'[1]2.CONSUMO ARGENTINA POR ENVASE'!C365/10000</f>
        <v>37.212499999999999</v>
      </c>
      <c r="G25" s="73">
        <f>+'[1]2.CONSUMO ARGENTINA POR ENVASE'!C377/10000</f>
        <v>38.176499999999997</v>
      </c>
      <c r="H25" s="7">
        <f>+G25/F25-1</f>
        <v>2.5905273765535641E-2</v>
      </c>
      <c r="I25" s="2"/>
      <c r="J25" s="78" t="s">
        <v>10</v>
      </c>
      <c r="K25" s="119">
        <f>+SUM('[1]2.CONSUMO ARGENTINA POR ENVASE'!C306:C317)/10000</f>
        <v>556.7803429999999</v>
      </c>
      <c r="L25" s="119">
        <f>+SUM(C25)+SUM(B26:B36)</f>
        <v>511.97649999999999</v>
      </c>
      <c r="M25" s="119">
        <f t="shared" ref="M25:P25" si="31">+SUM(D25)+SUM(C26:C36)</f>
        <v>490.4418</v>
      </c>
      <c r="N25" s="119">
        <f t="shared" si="31"/>
        <v>469.7792</v>
      </c>
      <c r="O25" s="120">
        <f t="shared" si="31"/>
        <v>505.79139999999995</v>
      </c>
      <c r="P25" s="121">
        <f t="shared" si="31"/>
        <v>563.12480000000005</v>
      </c>
      <c r="Q25" s="116">
        <f>+P25/O25-1</f>
        <v>0.11335384508317081</v>
      </c>
      <c r="R25" s="7">
        <f>+POWER(P25/K25,0.2)-1</f>
        <v>2.2686631957542502E-3</v>
      </c>
    </row>
    <row r="26" spans="1:18" x14ac:dyDescent="0.25">
      <c r="A26" s="78" t="s">
        <v>11</v>
      </c>
      <c r="B26" s="6">
        <f>+'[1]2.CONSUMO ARGENTINA POR ENVASE'!C318/10000</f>
        <v>33.414900000000003</v>
      </c>
      <c r="C26" s="6">
        <f>+'[1]2.CONSUMO ARGENTINA POR ENVASE'!C330/10000</f>
        <v>25.62</v>
      </c>
      <c r="D26" s="6">
        <f>+'[1]2.CONSUMO ARGENTINA POR ENVASE'!C342/10000</f>
        <v>29.155100000000001</v>
      </c>
      <c r="E26" s="6">
        <f>+'[1]2.CONSUMO ARGENTINA POR ENVASE'!C354/10000</f>
        <v>28.5076</v>
      </c>
      <c r="F26" s="6">
        <f>+'[1]2.CONSUMO ARGENTINA POR ENVASE'!C366/10000</f>
        <v>34.220500000000001</v>
      </c>
      <c r="G26" s="73">
        <f>+'[1]2.CONSUMO ARGENTINA POR ENVASE'!C378/10000</f>
        <v>33.801600000000001</v>
      </c>
      <c r="H26" s="7">
        <f t="shared" ref="H26:H31" si="32">+G26/F26-1</f>
        <v>-1.2241200450022638E-2</v>
      </c>
      <c r="I26" s="2"/>
      <c r="J26" s="78" t="s">
        <v>11</v>
      </c>
      <c r="K26" s="119">
        <f>+SUM('[1]2.CONSUMO ARGENTINA POR ENVASE'!C307:C318)/10000</f>
        <v>557.47266300000001</v>
      </c>
      <c r="L26" s="119">
        <f>+SUM(C25:C26)+SUM(B27:B36)</f>
        <v>504.1816</v>
      </c>
      <c r="M26" s="119">
        <f t="shared" ref="M26:P26" si="33">+SUM(D25:D26)+SUM(C27:C36)</f>
        <v>493.9769</v>
      </c>
      <c r="N26" s="119">
        <f t="shared" si="33"/>
        <v>469.13170000000002</v>
      </c>
      <c r="O26" s="120">
        <f t="shared" si="33"/>
        <v>511.50429999999994</v>
      </c>
      <c r="P26" s="121">
        <f t="shared" si="33"/>
        <v>562.70589999999993</v>
      </c>
      <c r="Q26" s="116">
        <f t="shared" ref="Q26:Q30" si="34">+P26/O26-1</f>
        <v>0.10010003825969793</v>
      </c>
      <c r="R26" s="7">
        <f t="shared" ref="R26:R30" si="35">+POWER(P26/K26,0.2)-1</f>
        <v>1.8704760400953813E-3</v>
      </c>
    </row>
    <row r="27" spans="1:18" x14ac:dyDescent="0.25">
      <c r="A27" s="78" t="s">
        <v>0</v>
      </c>
      <c r="B27" s="6">
        <f>+'[1]2.CONSUMO ARGENTINA POR ENVASE'!C319/10000</f>
        <v>40.164900000000003</v>
      </c>
      <c r="C27" s="6">
        <f>+'[1]2.CONSUMO ARGENTINA POR ENVASE'!C331/10000</f>
        <v>37.736800000000002</v>
      </c>
      <c r="D27" s="6">
        <f>+'[1]2.CONSUMO ARGENTINA POR ENVASE'!C343/10000</f>
        <v>34.7224</v>
      </c>
      <c r="E27" s="6">
        <f>+'[1]2.CONSUMO ARGENTINA POR ENVASE'!C355/10000</f>
        <v>32.321100000000001</v>
      </c>
      <c r="F27" s="6">
        <f>+'[1]2.CONSUMO ARGENTINA POR ENVASE'!C367/10000</f>
        <v>33.4114</v>
      </c>
      <c r="G27" s="73">
        <f>+'[1]2.CONSUMO ARGENTINA POR ENVASE'!C379/10000</f>
        <v>34.0154</v>
      </c>
      <c r="H27" s="7">
        <f t="shared" si="32"/>
        <v>1.8077662115325799E-2</v>
      </c>
      <c r="I27" s="2"/>
      <c r="J27" s="78" t="s">
        <v>0</v>
      </c>
      <c r="K27" s="119">
        <f>+SUM('[1]2.CONSUMO ARGENTINA POR ENVASE'!C308:C319)/10000</f>
        <v>558.28673900000001</v>
      </c>
      <c r="L27" s="119">
        <f>+SUM(C25:C27)+SUM(B28:B36)</f>
        <v>501.75350000000003</v>
      </c>
      <c r="M27" s="119">
        <f t="shared" ref="M27:P27" si="36">+SUM(D25:D27)+SUM(C28:C36)</f>
        <v>490.96249999999998</v>
      </c>
      <c r="N27" s="119">
        <f t="shared" si="36"/>
        <v>466.73040000000003</v>
      </c>
      <c r="O27" s="120">
        <f t="shared" si="36"/>
        <v>512.5945999999999</v>
      </c>
      <c r="P27" s="121">
        <f t="shared" si="36"/>
        <v>563.30989999999997</v>
      </c>
      <c r="Q27" s="116">
        <f t="shared" si="34"/>
        <v>9.8938420342313593E-2</v>
      </c>
      <c r="R27" s="7">
        <f t="shared" si="35"/>
        <v>1.7930498307159315E-3</v>
      </c>
    </row>
    <row r="28" spans="1:18" x14ac:dyDescent="0.25">
      <c r="A28" s="78" t="s">
        <v>1</v>
      </c>
      <c r="B28" s="6">
        <f>+'[1]2.CONSUMO ARGENTINA POR ENVASE'!C320/10000</f>
        <v>42.614899999999999</v>
      </c>
      <c r="C28" s="6">
        <f>+'[1]2.CONSUMO ARGENTINA POR ENVASE'!C332/10000</f>
        <v>35.311</v>
      </c>
      <c r="D28" s="6">
        <f>+'[1]2.CONSUMO ARGENTINA POR ENVASE'!C344/10000</f>
        <v>35.967500000000001</v>
      </c>
      <c r="E28" s="6">
        <f>+'[1]2.CONSUMO ARGENTINA POR ENVASE'!C356/10000</f>
        <v>35.253599999999999</v>
      </c>
      <c r="F28" s="6">
        <f>+'[1]2.CONSUMO ARGENTINA POR ENVASE'!C368/10000</f>
        <v>35.597700000000003</v>
      </c>
      <c r="G28" s="73">
        <f>+'[1]2.CONSUMO ARGENTINA POR ENVASE'!C380/10000</f>
        <v>38.505899999999997</v>
      </c>
      <c r="H28" s="7">
        <f t="shared" si="32"/>
        <v>8.1696289367009456E-2</v>
      </c>
      <c r="I28" s="2"/>
      <c r="J28" s="78" t="s">
        <v>1</v>
      </c>
      <c r="K28" s="119">
        <f>+SUM('[1]2.CONSUMO ARGENTINA POR ENVASE'!C309:C320)/10000</f>
        <v>558.354287</v>
      </c>
      <c r="L28" s="119">
        <f>+SUM(C25:C28)+SUM(B29:B36)</f>
        <v>494.44959999999998</v>
      </c>
      <c r="M28" s="119">
        <f t="shared" ref="M28:P28" si="37">+SUM(D25:D28)+SUM(C29:C36)</f>
        <v>491.61899999999997</v>
      </c>
      <c r="N28" s="119">
        <f t="shared" si="37"/>
        <v>466.01649999999995</v>
      </c>
      <c r="O28" s="120">
        <f t="shared" si="37"/>
        <v>512.93869999999993</v>
      </c>
      <c r="P28" s="121">
        <f t="shared" si="37"/>
        <v>566.21809999999994</v>
      </c>
      <c r="Q28" s="116">
        <f t="shared" si="34"/>
        <v>0.1038708913950146</v>
      </c>
      <c r="R28" s="7">
        <f t="shared" si="35"/>
        <v>2.8010467868451183E-3</v>
      </c>
    </row>
    <row r="29" spans="1:18" x14ac:dyDescent="0.25">
      <c r="A29" s="78" t="s">
        <v>2</v>
      </c>
      <c r="B29" s="6">
        <f>+'[1]2.CONSUMO ARGENTINA POR ENVASE'!C321/10000</f>
        <v>42.071800000000003</v>
      </c>
      <c r="C29" s="6">
        <f>+'[1]2.CONSUMO ARGENTINA POR ENVASE'!C333/10000</f>
        <v>41.068100000000001</v>
      </c>
      <c r="D29" s="6">
        <f>+'[1]2.CONSUMO ARGENTINA POR ENVASE'!C345/10000</f>
        <v>38.491700000000002</v>
      </c>
      <c r="E29" s="6">
        <f>+'[1]2.CONSUMO ARGENTINA POR ENVASE'!C357/10000</f>
        <v>45.739600000000003</v>
      </c>
      <c r="F29" s="6">
        <f>+'[1]2.CONSUMO ARGENTINA POR ENVASE'!C369/10000</f>
        <v>47.867199999999997</v>
      </c>
      <c r="G29" s="73">
        <f>+'[1]2.CONSUMO ARGENTINA POR ENVASE'!C381/10000</f>
        <v>36.305799999999998</v>
      </c>
      <c r="H29" s="7">
        <f t="shared" si="32"/>
        <v>-0.2415307350335929</v>
      </c>
      <c r="I29" s="2"/>
      <c r="J29" s="78" t="s">
        <v>2</v>
      </c>
      <c r="K29" s="119">
        <f>+SUM('[1]2.CONSUMO ARGENTINA POR ENVASE'!C310:C321)/10000</f>
        <v>555.28662499999996</v>
      </c>
      <c r="L29" s="119">
        <f>+SUM(C25:C29)+SUM(B30:B36)</f>
        <v>493.44589999999999</v>
      </c>
      <c r="M29" s="119">
        <f t="shared" ref="M29:P29" si="38">+SUM(D25:D29)+SUM(C30:C36)</f>
        <v>489.04259999999999</v>
      </c>
      <c r="N29" s="119">
        <f t="shared" si="38"/>
        <v>473.26440000000002</v>
      </c>
      <c r="O29" s="120">
        <f t="shared" si="38"/>
        <v>515.06629999999996</v>
      </c>
      <c r="P29" s="121">
        <f t="shared" si="38"/>
        <v>554.65669999999989</v>
      </c>
      <c r="Q29" s="116">
        <f t="shared" si="34"/>
        <v>7.6864667713651524E-2</v>
      </c>
      <c r="R29" s="7">
        <f t="shared" si="35"/>
        <v>-2.2698585007030481E-4</v>
      </c>
    </row>
    <row r="30" spans="1:18" x14ac:dyDescent="0.25">
      <c r="A30" s="78" t="s">
        <v>3</v>
      </c>
      <c r="B30" s="6">
        <f>+'[1]2.CONSUMO ARGENTINA POR ENVASE'!C322/10000</f>
        <v>41.808999999999997</v>
      </c>
      <c r="C30" s="6">
        <f>+'[1]2.CONSUMO ARGENTINA POR ENVASE'!C334/10000</f>
        <v>46.7164</v>
      </c>
      <c r="D30" s="6">
        <f>+'[1]2.CONSUMO ARGENTINA POR ENVASE'!C346/10000</f>
        <v>43.120199999999997</v>
      </c>
      <c r="E30" s="6">
        <f>+'[1]2.CONSUMO ARGENTINA POR ENVASE'!C358/10000</f>
        <v>40.224200000000003</v>
      </c>
      <c r="F30" s="6">
        <f>+'[1]2.CONSUMO ARGENTINA POR ENVASE'!C370/10000</f>
        <v>57.991599999999998</v>
      </c>
      <c r="G30" s="73">
        <f>+'[1]2.CONSUMO ARGENTINA POR ENVASE'!C382/10000</f>
        <v>48.567300000000003</v>
      </c>
      <c r="H30" s="7">
        <f t="shared" si="32"/>
        <v>-0.16251146717800502</v>
      </c>
      <c r="I30" s="2"/>
      <c r="J30" s="78" t="s">
        <v>3</v>
      </c>
      <c r="K30" s="119">
        <f>+SUM('[1]2.CONSUMO ARGENTINA POR ENVASE'!C311:C322)/10000</f>
        <v>545.38177200000007</v>
      </c>
      <c r="L30" s="119">
        <f>+SUM(C25:C30)+SUM(B31:B36)</f>
        <v>498.35329999999999</v>
      </c>
      <c r="M30" s="119">
        <f t="shared" ref="M30:P30" si="39">+SUM(D25:D30)+SUM(C31:C36)</f>
        <v>485.44639999999998</v>
      </c>
      <c r="N30" s="119">
        <f t="shared" si="39"/>
        <v>470.36839999999995</v>
      </c>
      <c r="O30" s="120">
        <f t="shared" si="39"/>
        <v>532.83370000000002</v>
      </c>
      <c r="P30" s="121">
        <f t="shared" si="39"/>
        <v>545.23239999999998</v>
      </c>
      <c r="Q30" s="116">
        <f t="shared" si="34"/>
        <v>2.3269361528747146E-2</v>
      </c>
      <c r="R30" s="7">
        <f t="shared" si="35"/>
        <v>-5.4783043611617011E-5</v>
      </c>
    </row>
    <row r="31" spans="1:18" x14ac:dyDescent="0.25">
      <c r="A31" s="78" t="s">
        <v>4</v>
      </c>
      <c r="B31" s="6">
        <f>+'[1]2.CONSUMO ARGENTINA POR ENVASE'!C323/10000</f>
        <v>43.335099999999997</v>
      </c>
      <c r="C31" s="6">
        <f>+'[1]2.CONSUMO ARGENTINA POR ENVASE'!C335/10000</f>
        <v>46.638599999999997</v>
      </c>
      <c r="D31" s="6">
        <f>+'[1]2.CONSUMO ARGENTINA POR ENVASE'!C347/10000</f>
        <v>43.250799999999998</v>
      </c>
      <c r="E31" s="6">
        <f>+'[1]2.CONSUMO ARGENTINA POR ENVASE'!C359/10000</f>
        <v>44.934399999999997</v>
      </c>
      <c r="F31" s="6">
        <f>+'[1]2.CONSUMO ARGENTINA POR ENVASE'!C371/10000</f>
        <v>59.416699999999999</v>
      </c>
      <c r="G31" s="73">
        <f>+'[1]2.CONSUMO ARGENTINA POR ENVASE'!C383/10000</f>
        <v>46.303100000000001</v>
      </c>
      <c r="H31" s="7">
        <f t="shared" si="32"/>
        <v>-0.22070562653260783</v>
      </c>
      <c r="I31" s="2"/>
      <c r="J31" s="78" t="s">
        <v>4</v>
      </c>
      <c r="K31" s="119">
        <f>+SUM('[1]2.CONSUMO ARGENTINA POR ENVASE'!C312:C323)/10000</f>
        <v>533.01305600000001</v>
      </c>
      <c r="L31" s="119">
        <f>+SUM(C25:C31)+SUM(B32:B36)</f>
        <v>501.65679999999998</v>
      </c>
      <c r="M31" s="119">
        <f t="shared" ref="M31:P31" si="40">+SUM(D25:D31)+SUM(C32:C36)</f>
        <v>482.05859999999996</v>
      </c>
      <c r="N31" s="119">
        <f t="shared" si="40"/>
        <v>472.05199999999996</v>
      </c>
      <c r="O31" s="120">
        <f t="shared" si="40"/>
        <v>547.31600000000003</v>
      </c>
      <c r="P31" s="121">
        <f t="shared" si="40"/>
        <v>532.11879999999996</v>
      </c>
      <c r="Q31" s="116">
        <f t="shared" ref="Q31:Q32" si="41">+P31/O31-1</f>
        <v>-2.7766774587258625E-2</v>
      </c>
      <c r="R31" s="7">
        <f t="shared" ref="R31:R32" si="42">+POWER(P31/K31,0.2)-1</f>
        <v>-3.3577291418662725E-4</v>
      </c>
    </row>
    <row r="32" spans="1:18" x14ac:dyDescent="0.25">
      <c r="A32" s="78" t="s">
        <v>5</v>
      </c>
      <c r="B32" s="6">
        <f>+'[1]2.CONSUMO ARGENTINA POR ENVASE'!C324/10000</f>
        <v>55.363900000000001</v>
      </c>
      <c r="C32" s="6">
        <f>+'[1]2.CONSUMO ARGENTINA POR ENVASE'!C336/10000</f>
        <v>49.634399999999999</v>
      </c>
      <c r="D32" s="6">
        <f>+'[1]2.CONSUMO ARGENTINA POR ENVASE'!C348/10000</f>
        <v>46.592100000000002</v>
      </c>
      <c r="E32" s="6">
        <f>+'[1]2.CONSUMO ARGENTINA POR ENVASE'!C360/10000</f>
        <v>48.316299999999998</v>
      </c>
      <c r="F32" s="6">
        <f>+'[1]2.CONSUMO ARGENTINA POR ENVASE'!C372/10000</f>
        <v>54.445799999999998</v>
      </c>
      <c r="G32" s="73">
        <f>+'[1]2.CONSUMO ARGENTINA POR ENVASE'!C384/10000</f>
        <v>50.246299999999998</v>
      </c>
      <c r="H32" s="7">
        <f t="shared" ref="H32" si="43">+G32/F32-1</f>
        <v>-7.713175304614861E-2</v>
      </c>
      <c r="I32" s="2"/>
      <c r="J32" s="78" t="s">
        <v>5</v>
      </c>
      <c r="K32" s="119">
        <f>+SUM('[1]2.CONSUMO ARGENTINA POR ENVASE'!C313:C324)/10000</f>
        <v>539.59380499999997</v>
      </c>
      <c r="L32" s="119">
        <f>+SUM(C25:C32)+SUM(B33:B36)</f>
        <v>495.9273</v>
      </c>
      <c r="M32" s="119">
        <f t="shared" ref="M32:O32" si="44">+SUM(D25:D32)+SUM(C33:C36)</f>
        <v>479.0163</v>
      </c>
      <c r="N32" s="119">
        <f t="shared" si="44"/>
        <v>473.77620000000002</v>
      </c>
      <c r="O32" s="120">
        <f t="shared" si="44"/>
        <v>553.44550000000004</v>
      </c>
      <c r="P32" s="73">
        <f t="shared" ref="P32" si="45">+SUM(G25:G32)+SUM(F33:F36)</f>
        <v>527.91930000000002</v>
      </c>
      <c r="Q32" s="116">
        <f t="shared" si="41"/>
        <v>-4.612233724910586E-2</v>
      </c>
      <c r="R32" s="7">
        <f t="shared" si="42"/>
        <v>-4.3650876746863521E-3</v>
      </c>
    </row>
    <row r="33" spans="1:18" x14ac:dyDescent="0.25">
      <c r="A33" s="78" t="s">
        <v>6</v>
      </c>
      <c r="B33" s="6">
        <f>+'[1]2.CONSUMO ARGENTINA POR ENVASE'!C325/10000</f>
        <v>53.326900000000002</v>
      </c>
      <c r="C33" s="6">
        <f>+'[1]2.CONSUMO ARGENTINA POR ENVASE'!C337/10000</f>
        <v>47.270200000000003</v>
      </c>
      <c r="D33" s="6">
        <f>+'[1]2.CONSUMO ARGENTINA POR ENVASE'!C349/10000</f>
        <v>45.3401</v>
      </c>
      <c r="E33" s="6">
        <f>+'[1]2.CONSUMO ARGENTINA POR ENVASE'!C361/10000</f>
        <v>50.782499999999999</v>
      </c>
      <c r="F33" s="6">
        <f>+'[1]2.CONSUMO ARGENTINA POR ENVASE'!C373/10000</f>
        <v>56.608499999999999</v>
      </c>
      <c r="G33" s="73"/>
      <c r="H33" s="8"/>
      <c r="I33" s="2"/>
      <c r="J33" s="78" t="s">
        <v>6</v>
      </c>
      <c r="K33" s="119">
        <f>+SUM('[1]2.CONSUMO ARGENTINA POR ENVASE'!C314:C325)/10000</f>
        <v>540.43107499999996</v>
      </c>
      <c r="L33" s="119">
        <f>+SUM(C25:C33)+SUM(B34:B36)</f>
        <v>489.87059999999997</v>
      </c>
      <c r="M33" s="119">
        <f t="shared" ref="M33:O33" si="46">+SUM(D25:D33)+SUM(C34:C36)</f>
        <v>477.08619999999996</v>
      </c>
      <c r="N33" s="119">
        <f t="shared" si="46"/>
        <v>479.21860000000004</v>
      </c>
      <c r="O33" s="120">
        <f t="shared" si="46"/>
        <v>559.27150000000006</v>
      </c>
      <c r="P33" s="121"/>
      <c r="Q33" s="117"/>
      <c r="R33" s="8"/>
    </row>
    <row r="34" spans="1:18" x14ac:dyDescent="0.25">
      <c r="A34" s="78" t="s">
        <v>7</v>
      </c>
      <c r="B34" s="6">
        <f>+'[1]2.CONSUMO ARGENTINA POR ENVASE'!C326/10000</f>
        <v>48.828800000000001</v>
      </c>
      <c r="C34" s="6">
        <f>+'[1]2.CONSUMO ARGENTINA POR ENVASE'!C338/10000</f>
        <v>48.201599999999999</v>
      </c>
      <c r="D34" s="6">
        <f>+'[1]2.CONSUMO ARGENTINA POR ENVASE'!C350/10000</f>
        <v>44.726599999999998</v>
      </c>
      <c r="E34" s="6">
        <f>+'[1]2.CONSUMO ARGENTINA POR ENVASE'!C362/10000</f>
        <v>50.926499999999997</v>
      </c>
      <c r="F34" s="6">
        <f>+'[1]2.CONSUMO ARGENTINA POR ENVASE'!C374/10000</f>
        <v>51.815199999999997</v>
      </c>
      <c r="G34" s="73"/>
      <c r="H34" s="8"/>
      <c r="I34" s="2"/>
      <c r="J34" s="78" t="s">
        <v>7</v>
      </c>
      <c r="K34" s="119">
        <f>+SUM('[1]2.CONSUMO ARGENTINA POR ENVASE'!C315:C326)/10000</f>
        <v>533.6834060000001</v>
      </c>
      <c r="L34" s="119">
        <f>+SUM(C25:C34)+SUM(B35:B36)</f>
        <v>489.24339999999995</v>
      </c>
      <c r="M34" s="119">
        <f t="shared" ref="M34:O34" si="47">+SUM(D25:D34)+SUM(C35:C36)</f>
        <v>473.6112</v>
      </c>
      <c r="N34" s="119">
        <f t="shared" si="47"/>
        <v>485.41849999999999</v>
      </c>
      <c r="O34" s="120">
        <f t="shared" si="47"/>
        <v>560.16020000000003</v>
      </c>
      <c r="P34" s="121"/>
      <c r="Q34" s="117"/>
      <c r="R34" s="8"/>
    </row>
    <row r="35" spans="1:18" x14ac:dyDescent="0.25">
      <c r="A35" s="78" t="s">
        <v>8</v>
      </c>
      <c r="B35" s="6">
        <f>+'[1]2.CONSUMO ARGENTINA POR ENVASE'!C327/10000</f>
        <v>44.5655</v>
      </c>
      <c r="C35" s="6">
        <f>+'[1]2.CONSUMO ARGENTINA POR ENVASE'!C339/10000</f>
        <v>47.5565</v>
      </c>
      <c r="D35" s="6">
        <f>+'[1]2.CONSUMO ARGENTINA POR ENVASE'!C351/10000</f>
        <v>40.14</v>
      </c>
      <c r="E35" s="6">
        <f>+'[1]2.CONSUMO ARGENTINA POR ENVASE'!C363/10000</f>
        <v>48.646999999999998</v>
      </c>
      <c r="F35" s="6">
        <f>+'[1]2.CONSUMO ARGENTINA POR ENVASE'!C375/10000</f>
        <v>49.139099999999999</v>
      </c>
      <c r="G35" s="73"/>
      <c r="H35" s="8"/>
      <c r="I35" s="2"/>
      <c r="J35" s="78" t="s">
        <v>8</v>
      </c>
      <c r="K35" s="119">
        <f>+SUM('[1]2.CONSUMO ARGENTINA POR ENVASE'!C316:C327)/10000</f>
        <v>526.63330600000006</v>
      </c>
      <c r="L35" s="119">
        <f>+SUM(C25:C35)+SUM(B36)</f>
        <v>492.23439999999994</v>
      </c>
      <c r="M35" s="119">
        <f t="shared" ref="M35:O35" si="48">+SUM(D25:D35)+SUM(C36)</f>
        <v>466.19470000000001</v>
      </c>
      <c r="N35" s="119">
        <f t="shared" si="48"/>
        <v>493.9255</v>
      </c>
      <c r="O35" s="120">
        <f t="shared" si="48"/>
        <v>560.65230000000008</v>
      </c>
      <c r="P35" s="121"/>
      <c r="Q35" s="117"/>
      <c r="R35" s="8"/>
    </row>
    <row r="36" spans="1:18" x14ac:dyDescent="0.25">
      <c r="A36" s="78" t="s">
        <v>9</v>
      </c>
      <c r="B36" s="6">
        <f>+'[1]2.CONSUMO ARGENTINA POR ENVASE'!C328/10000</f>
        <v>37.7333</v>
      </c>
      <c r="C36" s="6">
        <f>+'[1]2.CONSUMO ARGENTINA POR ENVASE'!C340/10000</f>
        <v>35.039099999999998</v>
      </c>
      <c r="D36" s="6">
        <f>+'[1]2.CONSUMO ARGENTINA POR ENVASE'!C352/10000</f>
        <v>34.9998</v>
      </c>
      <c r="E36" s="6">
        <f>+'[1]2.CONSUMO ARGENTINA POR ENVASE'!C364/10000</f>
        <v>42.926099999999998</v>
      </c>
      <c r="F36" s="6">
        <f>+'[1]2.CONSUMO ARGENTINA POR ENVASE'!C376/10000</f>
        <v>44.434600000000003</v>
      </c>
      <c r="G36" s="73"/>
      <c r="H36" s="8"/>
      <c r="I36" s="2"/>
      <c r="J36" s="78" t="s">
        <v>9</v>
      </c>
      <c r="K36" s="119">
        <f>+SUM('[1]2.CONSUMO ARGENTINA POR ENVASE'!C317:C328)/10000</f>
        <v>516.67719999999997</v>
      </c>
      <c r="L36" s="119">
        <f>+SUM(C25:C36)</f>
        <v>489.54019999999997</v>
      </c>
      <c r="M36" s="119">
        <f t="shared" ref="M36:O36" si="49">+SUM(D25:D36)</f>
        <v>466.15539999999999</v>
      </c>
      <c r="N36" s="119">
        <f t="shared" si="49"/>
        <v>501.85180000000003</v>
      </c>
      <c r="O36" s="120">
        <f t="shared" si="49"/>
        <v>562.16080000000011</v>
      </c>
      <c r="P36" s="121"/>
      <c r="Q36" s="117"/>
      <c r="R36" s="8"/>
    </row>
    <row r="37" spans="1:18" ht="25.5" x14ac:dyDescent="0.25">
      <c r="A37" s="89" t="s">
        <v>13</v>
      </c>
      <c r="B37" s="90">
        <f>SUM(B25:B36)</f>
        <v>516.67719999999997</v>
      </c>
      <c r="C37" s="90">
        <f>SUM(C25:C36)</f>
        <v>489.54019999999997</v>
      </c>
      <c r="D37" s="90">
        <f>SUM(D25:D36)</f>
        <v>466.15539999999999</v>
      </c>
      <c r="E37" s="90">
        <f>SUM(E25:E36)</f>
        <v>501.85180000000003</v>
      </c>
      <c r="F37" s="90">
        <f>SUM(F25:F36)</f>
        <v>562.16080000000011</v>
      </c>
      <c r="G37" s="91"/>
      <c r="H37" s="92"/>
      <c r="I37" s="3"/>
      <c r="J37" s="79" t="s">
        <v>14</v>
      </c>
      <c r="K37" s="216">
        <f t="shared" ref="K37:P37" si="50">+AVERAGE(K25:K36)</f>
        <v>543.46618975000001</v>
      </c>
      <c r="L37" s="216">
        <f t="shared" si="50"/>
        <v>496.88609166666669</v>
      </c>
      <c r="M37" s="216">
        <f t="shared" si="50"/>
        <v>482.13429999999994</v>
      </c>
      <c r="N37" s="216">
        <f t="shared" si="50"/>
        <v>476.79443333333342</v>
      </c>
      <c r="O37" s="217">
        <f t="shared" si="50"/>
        <v>536.14460833333339</v>
      </c>
      <c r="P37" s="218">
        <f t="shared" si="50"/>
        <v>551.91073749999987</v>
      </c>
      <c r="Q37" s="118">
        <f t="shared" ref="Q37" si="51">+P37/O37-1</f>
        <v>2.9406486462070891E-2</v>
      </c>
      <c r="R37" s="113">
        <f t="shared" ref="R37" si="52">+POWER(P37/K37,0.2)-1</f>
        <v>3.0885256011996542E-3</v>
      </c>
    </row>
    <row r="38" spans="1:18" ht="25.5" x14ac:dyDescent="0.25">
      <c r="A38" s="93" t="s">
        <v>15</v>
      </c>
      <c r="B38" s="94">
        <f>+B37/B$91</f>
        <v>0.54870045601388218</v>
      </c>
      <c r="C38" s="94">
        <f>+C37/C$91</f>
        <v>0.54850258206414992</v>
      </c>
      <c r="D38" s="94">
        <f>+D37/D$91</f>
        <v>0.5552099024049606</v>
      </c>
      <c r="E38" s="94">
        <f>+E37/E$91</f>
        <v>0.56689808285549792</v>
      </c>
      <c r="F38" s="94">
        <f>+F37/F$91</f>
        <v>0.5969280378662678</v>
      </c>
      <c r="G38" s="95"/>
      <c r="H38" s="96"/>
      <c r="I38" s="3"/>
      <c r="J38" s="80" t="s">
        <v>15</v>
      </c>
      <c r="K38" s="84">
        <f t="shared" ref="K38:P38" si="53">+K37/K$91</f>
        <v>0.5522818857524463</v>
      </c>
      <c r="L38" s="84">
        <f t="shared" si="53"/>
        <v>0.54471149790555007</v>
      </c>
      <c r="M38" s="84">
        <f t="shared" si="53"/>
        <v>0.55399936545291162</v>
      </c>
      <c r="N38" s="84">
        <f t="shared" si="53"/>
        <v>0.55791112111528307</v>
      </c>
      <c r="O38" s="107">
        <f t="shared" si="53"/>
        <v>0.58388277656268173</v>
      </c>
      <c r="P38" s="110">
        <f t="shared" si="53"/>
        <v>0.61082749245749501</v>
      </c>
      <c r="Q38" s="110"/>
      <c r="R38" s="114"/>
    </row>
    <row r="39" spans="1:18" ht="26.25" thickBot="1" x14ac:dyDescent="0.3">
      <c r="A39" s="97" t="s">
        <v>12</v>
      </c>
      <c r="B39" s="98"/>
      <c r="C39" s="99">
        <f>+C37/B37-1</f>
        <v>-5.2522155032194151E-2</v>
      </c>
      <c r="D39" s="99">
        <f t="shared" ref="D39:F39" si="54">+D37/C37-1</f>
        <v>-4.7768906414631496E-2</v>
      </c>
      <c r="E39" s="99">
        <f t="shared" si="54"/>
        <v>7.6576180389629878E-2</v>
      </c>
      <c r="F39" s="99">
        <f t="shared" si="54"/>
        <v>0.12017292754554254</v>
      </c>
      <c r="G39" s="100"/>
      <c r="H39" s="101"/>
      <c r="I39" s="2"/>
      <c r="J39" s="81" t="s">
        <v>12</v>
      </c>
      <c r="K39" s="85"/>
      <c r="L39" s="86">
        <f>+L37/K37-1</f>
        <v>-8.5709284150244258E-2</v>
      </c>
      <c r="M39" s="86">
        <f t="shared" ref="M39:P39" si="55">+M37/L37-1</f>
        <v>-2.9688477729746809E-2</v>
      </c>
      <c r="N39" s="86">
        <f t="shared" si="55"/>
        <v>-1.1075475581526772E-2</v>
      </c>
      <c r="O39" s="108">
        <f t="shared" si="55"/>
        <v>0.1244774914528155</v>
      </c>
      <c r="P39" s="111">
        <f t="shared" si="55"/>
        <v>2.9406486462070891E-2</v>
      </c>
      <c r="Q39" s="87"/>
      <c r="R39" s="88"/>
    </row>
    <row r="40" spans="1:18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</row>
    <row r="41" spans="1:18" ht="15.75" thickBot="1" x14ac:dyDescent="0.3">
      <c r="A41" s="266" t="s">
        <v>250</v>
      </c>
      <c r="B41" s="267"/>
      <c r="C41" s="267"/>
      <c r="D41" s="267"/>
      <c r="E41" s="267"/>
      <c r="F41" s="267"/>
      <c r="G41" s="267"/>
      <c r="H41" s="268"/>
      <c r="I41" s="2"/>
      <c r="J41" s="266" t="s">
        <v>251</v>
      </c>
      <c r="K41" s="267"/>
      <c r="L41" s="267"/>
      <c r="M41" s="267"/>
      <c r="N41" s="267"/>
      <c r="O41" s="267"/>
      <c r="P41" s="267"/>
      <c r="Q41" s="267"/>
      <c r="R41" s="268"/>
    </row>
    <row r="42" spans="1:18" ht="38.25" x14ac:dyDescent="0.25">
      <c r="A42" s="74"/>
      <c r="B42" s="75">
        <v>2016</v>
      </c>
      <c r="C42" s="75">
        <f>+B42+1</f>
        <v>2017</v>
      </c>
      <c r="D42" s="75">
        <f t="shared" ref="D42:G42" si="56">+C42+1</f>
        <v>2018</v>
      </c>
      <c r="E42" s="75">
        <f t="shared" si="56"/>
        <v>2019</v>
      </c>
      <c r="F42" s="75">
        <f t="shared" si="56"/>
        <v>2020</v>
      </c>
      <c r="G42" s="76">
        <f t="shared" si="56"/>
        <v>2021</v>
      </c>
      <c r="H42" s="77" t="s">
        <v>16</v>
      </c>
      <c r="I42" s="2"/>
      <c r="J42" s="103"/>
      <c r="K42" s="102">
        <v>2016</v>
      </c>
      <c r="L42" s="102">
        <f>+K42+1</f>
        <v>2017</v>
      </c>
      <c r="M42" s="102">
        <f t="shared" ref="M42:P42" si="57">+L42+1</f>
        <v>2018</v>
      </c>
      <c r="N42" s="102">
        <f t="shared" si="57"/>
        <v>2019</v>
      </c>
      <c r="O42" s="104">
        <f t="shared" si="57"/>
        <v>2020</v>
      </c>
      <c r="P42" s="109">
        <f t="shared" si="57"/>
        <v>2021</v>
      </c>
      <c r="Q42" s="115" t="s">
        <v>16</v>
      </c>
      <c r="R42" s="112" t="s">
        <v>21</v>
      </c>
    </row>
    <row r="43" spans="1:18" x14ac:dyDescent="0.25">
      <c r="A43" s="78" t="s">
        <v>10</v>
      </c>
      <c r="B43" s="6">
        <f>+'[1]2.CONSUMO ARGENTINA POR ENVASE'!D317/10000</f>
        <v>32.063856000000001</v>
      </c>
      <c r="C43" s="6">
        <f>+'[1]2.CONSUMO ARGENTINA POR ENVASE'!D341/10000</f>
        <v>27.917300000000001</v>
      </c>
      <c r="D43" s="6">
        <f>+'[1]2.CONSUMO ARGENTINA POR ENVASE'!D341/10000</f>
        <v>27.917300000000001</v>
      </c>
      <c r="E43" s="6">
        <f>+'[1]2.CONSUMO ARGENTINA POR ENVASE'!D353/10000</f>
        <v>27.016100000000002</v>
      </c>
      <c r="F43" s="6">
        <f>+'[1]2.CONSUMO ARGENTINA POR ENVASE'!D365/10000</f>
        <v>29.5044</v>
      </c>
      <c r="G43" s="73">
        <f>+'[1]2.CONSUMO ARGENTINA POR ENVASE'!D377/10000</f>
        <v>24.257400000000001</v>
      </c>
      <c r="H43" s="7">
        <f>+G43/F43-1</f>
        <v>-0.17783788180745919</v>
      </c>
      <c r="I43" s="2"/>
      <c r="J43" s="78" t="s">
        <v>10</v>
      </c>
      <c r="K43" s="119">
        <f>+SUM('[1]2.CONSUMO ARGENTINA POR ENVASE'!D306:D317)/10000</f>
        <v>422.19227100000001</v>
      </c>
      <c r="L43" s="119">
        <f>+SUM(C43)+SUM(B44:B54)</f>
        <v>380.32407700000005</v>
      </c>
      <c r="M43" s="119">
        <f t="shared" ref="M43:P43" si="58">+SUM(D43)+SUM(C44:C54)</f>
        <v>339.69560000000001</v>
      </c>
      <c r="N43" s="119">
        <f t="shared" si="58"/>
        <v>338.7944</v>
      </c>
      <c r="O43" s="120">
        <f t="shared" si="58"/>
        <v>354.13509999999991</v>
      </c>
      <c r="P43" s="121">
        <f t="shared" si="58"/>
        <v>334.60930000000008</v>
      </c>
      <c r="Q43" s="116">
        <f>+P43/O43-1</f>
        <v>-5.5136584879611927E-2</v>
      </c>
      <c r="R43" s="7">
        <f>+POWER(P43/K43,0.2)-1</f>
        <v>-4.5434913695629797E-2</v>
      </c>
    </row>
    <row r="44" spans="1:18" x14ac:dyDescent="0.25">
      <c r="A44" s="78" t="s">
        <v>11</v>
      </c>
      <c r="B44" s="6">
        <f>+'[1]2.CONSUMO ARGENTINA POR ENVASE'!D318/10000</f>
        <v>29.708341999999998</v>
      </c>
      <c r="C44" s="6">
        <f>+'[1]2.CONSUMO ARGENTINA POR ENVASE'!D342/10000</f>
        <v>24.261800000000001</v>
      </c>
      <c r="D44" s="6">
        <f>+'[1]2.CONSUMO ARGENTINA POR ENVASE'!D342/10000</f>
        <v>24.261800000000001</v>
      </c>
      <c r="E44" s="6">
        <f>+'[1]2.CONSUMO ARGENTINA POR ENVASE'!D354/10000</f>
        <v>27.850100000000001</v>
      </c>
      <c r="F44" s="6">
        <f>+'[1]2.CONSUMO ARGENTINA POR ENVASE'!D366/10000</f>
        <v>27.202200000000001</v>
      </c>
      <c r="G44" s="73">
        <f>+'[1]2.CONSUMO ARGENTINA POR ENVASE'!D378/10000</f>
        <v>20.716100000000001</v>
      </c>
      <c r="H44" s="7">
        <f t="shared" ref="H44:H49" si="59">+G44/F44-1</f>
        <v>-0.23844027321319594</v>
      </c>
      <c r="I44" s="2"/>
      <c r="J44" s="78" t="s">
        <v>11</v>
      </c>
      <c r="K44" s="119">
        <f>+SUM('[1]2.CONSUMO ARGENTINA POR ENVASE'!D307:D318)/10000</f>
        <v>417.80590100000001</v>
      </c>
      <c r="L44" s="119">
        <f>+SUM(C43:C44)+SUM(B45:B54)</f>
        <v>374.87753500000002</v>
      </c>
      <c r="M44" s="119">
        <f t="shared" ref="M44:P44" si="60">+SUM(D43:D44)+SUM(C45:C54)</f>
        <v>339.69560000000001</v>
      </c>
      <c r="N44" s="119">
        <f t="shared" si="60"/>
        <v>342.3827</v>
      </c>
      <c r="O44" s="120">
        <f t="shared" si="60"/>
        <v>353.48719999999997</v>
      </c>
      <c r="P44" s="121">
        <f t="shared" si="60"/>
        <v>328.1232</v>
      </c>
      <c r="Q44" s="116">
        <f t="shared" ref="Q44:Q48" si="61">+P44/O44-1</f>
        <v>-7.1753658972658618E-2</v>
      </c>
      <c r="R44" s="7">
        <f t="shared" ref="R44:R48" si="62">+POWER(P44/K44,0.2)-1</f>
        <v>-4.7176469490934014E-2</v>
      </c>
    </row>
    <row r="45" spans="1:18" x14ac:dyDescent="0.25">
      <c r="A45" s="78" t="s">
        <v>0</v>
      </c>
      <c r="B45" s="6">
        <f>+'[1]2.CONSUMO ARGENTINA POR ENVASE'!D319/10000</f>
        <v>33.000700000000002</v>
      </c>
      <c r="C45" s="6">
        <f>+'[1]2.CONSUMO ARGENTINA POR ENVASE'!D343/10000</f>
        <v>31.415700000000001</v>
      </c>
      <c r="D45" s="6">
        <f>+'[1]2.CONSUMO ARGENTINA POR ENVASE'!D343/10000</f>
        <v>31.415700000000001</v>
      </c>
      <c r="E45" s="6">
        <f>+'[1]2.CONSUMO ARGENTINA POR ENVASE'!D355/10000</f>
        <v>31.3886</v>
      </c>
      <c r="F45" s="6">
        <f>+'[1]2.CONSUMO ARGENTINA POR ENVASE'!D367/10000</f>
        <v>28.1387</v>
      </c>
      <c r="G45" s="73">
        <f>+'[1]2.CONSUMO ARGENTINA POR ENVASE'!D379/10000</f>
        <v>20.214500000000001</v>
      </c>
      <c r="H45" s="7">
        <f t="shared" si="59"/>
        <v>-0.28161215692267227</v>
      </c>
      <c r="I45" s="2"/>
      <c r="J45" s="78" t="s">
        <v>0</v>
      </c>
      <c r="K45" s="119">
        <f>+SUM('[1]2.CONSUMO ARGENTINA POR ENVASE'!D308:D319)/10000</f>
        <v>412.37397400000003</v>
      </c>
      <c r="L45" s="119">
        <f>+SUM(C43:C45)+SUM(B46:B54)</f>
        <v>373.29253499999999</v>
      </c>
      <c r="M45" s="119">
        <f t="shared" ref="M45:P45" si="63">+SUM(D43:D45)+SUM(C46:C54)</f>
        <v>339.69560000000001</v>
      </c>
      <c r="N45" s="119">
        <f t="shared" si="63"/>
        <v>342.35559999999998</v>
      </c>
      <c r="O45" s="120">
        <f t="shared" si="63"/>
        <v>350.23730000000006</v>
      </c>
      <c r="P45" s="121">
        <f t="shared" si="63"/>
        <v>320.19899999999996</v>
      </c>
      <c r="Q45" s="116">
        <f t="shared" si="61"/>
        <v>-8.5765565232486907E-2</v>
      </c>
      <c r="R45" s="7">
        <f t="shared" si="62"/>
        <v>-4.933885353994627E-2</v>
      </c>
    </row>
    <row r="46" spans="1:18" x14ac:dyDescent="0.25">
      <c r="A46" s="78" t="s">
        <v>1</v>
      </c>
      <c r="B46" s="6">
        <f>+'[1]2.CONSUMO ARGENTINA POR ENVASE'!D320/10000</f>
        <v>34.680115999999998</v>
      </c>
      <c r="C46" s="6">
        <f>+'[1]2.CONSUMO ARGENTINA POR ENVASE'!D344/10000</f>
        <v>27.5138</v>
      </c>
      <c r="D46" s="6">
        <f>+'[1]2.CONSUMO ARGENTINA POR ENVASE'!D344/10000</f>
        <v>27.5138</v>
      </c>
      <c r="E46" s="6">
        <f>+'[1]2.CONSUMO ARGENTINA POR ENVASE'!D356/10000</f>
        <v>28.707100000000001</v>
      </c>
      <c r="F46" s="6">
        <f>+'[1]2.CONSUMO ARGENTINA POR ENVASE'!D368/10000</f>
        <v>29.555599999999998</v>
      </c>
      <c r="G46" s="73">
        <f>+'[1]2.CONSUMO ARGENTINA POR ENVASE'!D380/10000</f>
        <v>22.5243</v>
      </c>
      <c r="H46" s="7">
        <f t="shared" si="59"/>
        <v>-0.23790077007402988</v>
      </c>
      <c r="I46" s="2"/>
      <c r="J46" s="78" t="s">
        <v>1</v>
      </c>
      <c r="K46" s="119">
        <f>+SUM('[1]2.CONSUMO ARGENTINA POR ENVASE'!D309:D320)/10000</f>
        <v>408.84677900000003</v>
      </c>
      <c r="L46" s="119">
        <f>+SUM(C43:C46)+SUM(B47:B54)</f>
        <v>366.12621899999999</v>
      </c>
      <c r="M46" s="119">
        <f t="shared" ref="M46:P46" si="64">+SUM(D43:D46)+SUM(C47:C54)</f>
        <v>339.69560000000001</v>
      </c>
      <c r="N46" s="119">
        <f t="shared" si="64"/>
        <v>343.5489</v>
      </c>
      <c r="O46" s="120">
        <f t="shared" si="64"/>
        <v>351.08580000000006</v>
      </c>
      <c r="P46" s="121">
        <f t="shared" si="64"/>
        <v>313.16769999999997</v>
      </c>
      <c r="Q46" s="116">
        <f t="shared" si="61"/>
        <v>-0.10800237434837889</v>
      </c>
      <c r="R46" s="7">
        <f t="shared" si="62"/>
        <v>-5.1923730130914225E-2</v>
      </c>
    </row>
    <row r="47" spans="1:18" x14ac:dyDescent="0.25">
      <c r="A47" s="78" t="s">
        <v>2</v>
      </c>
      <c r="B47" s="6">
        <f>+'[1]2.CONSUMO ARGENTINA POR ENVASE'!D321/10000</f>
        <v>32.234926999999999</v>
      </c>
      <c r="C47" s="6">
        <f>+'[1]2.CONSUMO ARGENTINA POR ENVASE'!D345/10000</f>
        <v>35.193800000000003</v>
      </c>
      <c r="D47" s="6">
        <f>+'[1]2.CONSUMO ARGENTINA POR ENVASE'!D345/10000</f>
        <v>35.193800000000003</v>
      </c>
      <c r="E47" s="6">
        <f>+'[1]2.CONSUMO ARGENTINA POR ENVASE'!D357/10000</f>
        <v>33.863199999999999</v>
      </c>
      <c r="F47" s="6">
        <f>+'[1]2.CONSUMO ARGENTINA POR ENVASE'!D369/10000</f>
        <v>29.913499999999999</v>
      </c>
      <c r="G47" s="73">
        <f>+'[1]2.CONSUMO ARGENTINA POR ENVASE'!D381/10000</f>
        <v>21.0518</v>
      </c>
      <c r="H47" s="7">
        <f t="shared" si="59"/>
        <v>-0.29624417069216236</v>
      </c>
      <c r="I47" s="2"/>
      <c r="J47" s="78" t="s">
        <v>2</v>
      </c>
      <c r="K47" s="119">
        <f>+SUM('[1]2.CONSUMO ARGENTINA POR ENVASE'!D310:D321)/10000</f>
        <v>404.76270600000004</v>
      </c>
      <c r="L47" s="119">
        <f>+SUM(C43:C47)+SUM(B48:B54)</f>
        <v>369.08509200000003</v>
      </c>
      <c r="M47" s="119">
        <f t="shared" ref="M47:P47" si="65">+SUM(D43:D47)+SUM(C48:C54)</f>
        <v>339.69560000000001</v>
      </c>
      <c r="N47" s="119">
        <f t="shared" si="65"/>
        <v>342.2183</v>
      </c>
      <c r="O47" s="120">
        <f t="shared" si="65"/>
        <v>347.13610000000006</v>
      </c>
      <c r="P47" s="121">
        <f t="shared" si="65"/>
        <v>304.30599999999998</v>
      </c>
      <c r="Q47" s="116">
        <f t="shared" si="61"/>
        <v>-0.12338129050824753</v>
      </c>
      <c r="R47" s="7">
        <f t="shared" si="62"/>
        <v>-5.5456410316696014E-2</v>
      </c>
    </row>
    <row r="48" spans="1:18" x14ac:dyDescent="0.25">
      <c r="A48" s="78" t="s">
        <v>3</v>
      </c>
      <c r="B48" s="6">
        <f>+'[1]2.CONSUMO ARGENTINA POR ENVASE'!D322/10000</f>
        <v>30.238278999999999</v>
      </c>
      <c r="C48" s="6">
        <f>+'[1]2.CONSUMO ARGENTINA POR ENVASE'!D346/10000</f>
        <v>31.950900000000001</v>
      </c>
      <c r="D48" s="6">
        <f>+'[1]2.CONSUMO ARGENTINA POR ENVASE'!D346/10000</f>
        <v>31.950900000000001</v>
      </c>
      <c r="E48" s="6">
        <f>+'[1]2.CONSUMO ARGENTINA POR ENVASE'!D358/10000</f>
        <v>29.917000000000002</v>
      </c>
      <c r="F48" s="6">
        <f>+'[1]2.CONSUMO ARGENTINA POR ENVASE'!D370/10000</f>
        <v>29.218399999999999</v>
      </c>
      <c r="G48" s="73">
        <f>+'[1]2.CONSUMO ARGENTINA POR ENVASE'!D382/10000</f>
        <v>29.378599999999999</v>
      </c>
      <c r="H48" s="7">
        <f t="shared" si="59"/>
        <v>5.4828464255400888E-3</v>
      </c>
      <c r="I48" s="2"/>
      <c r="J48" s="78" t="s">
        <v>3</v>
      </c>
      <c r="K48" s="119">
        <f>+SUM('[1]2.CONSUMO ARGENTINA POR ENVASE'!D311:D322)/10000</f>
        <v>393.99383999999998</v>
      </c>
      <c r="L48" s="119">
        <f>+SUM(C43:C48)+SUM(B49:B54)</f>
        <v>370.79771300000004</v>
      </c>
      <c r="M48" s="119">
        <f t="shared" ref="M48:P48" si="66">+SUM(D43:D48)+SUM(C49:C54)</f>
        <v>339.69560000000001</v>
      </c>
      <c r="N48" s="119">
        <f t="shared" si="66"/>
        <v>340.18439999999998</v>
      </c>
      <c r="O48" s="120">
        <f t="shared" si="66"/>
        <v>346.4375</v>
      </c>
      <c r="P48" s="121">
        <f t="shared" si="66"/>
        <v>304.46619999999996</v>
      </c>
      <c r="Q48" s="116">
        <f t="shared" si="61"/>
        <v>-0.12115114558903128</v>
      </c>
      <c r="R48" s="7">
        <f t="shared" si="62"/>
        <v>-5.0248624901407801E-2</v>
      </c>
    </row>
    <row r="49" spans="1:18" x14ac:dyDescent="0.25">
      <c r="A49" s="78" t="s">
        <v>4</v>
      </c>
      <c r="B49" s="6">
        <f>+'[1]2.CONSUMO ARGENTINA POR ENVASE'!D323/10000</f>
        <v>33.176900000000003</v>
      </c>
      <c r="C49" s="6">
        <f>+'[1]2.CONSUMO ARGENTINA POR ENVASE'!D347/10000</f>
        <v>30.0137</v>
      </c>
      <c r="D49" s="6">
        <f>+'[1]2.CONSUMO ARGENTINA POR ENVASE'!D347/10000</f>
        <v>30.0137</v>
      </c>
      <c r="E49" s="6">
        <f>+'[1]2.CONSUMO ARGENTINA POR ENVASE'!D359/10000</f>
        <v>32.694800000000001</v>
      </c>
      <c r="F49" s="6">
        <f>+'[1]2.CONSUMO ARGENTINA POR ENVASE'!D371/10000</f>
        <v>35.3003</v>
      </c>
      <c r="G49" s="73">
        <f>+'[1]2.CONSUMO ARGENTINA POR ENVASE'!D383/10000</f>
        <v>28.425999999999998</v>
      </c>
      <c r="H49" s="7">
        <f t="shared" si="59"/>
        <v>-0.19473772177573567</v>
      </c>
      <c r="I49" s="2"/>
      <c r="J49" s="78" t="s">
        <v>4</v>
      </c>
      <c r="K49" s="119">
        <f>+SUM('[1]2.CONSUMO ARGENTINA POR ENVASE'!D312:D323)/10000</f>
        <v>393.19310000000007</v>
      </c>
      <c r="L49" s="119">
        <f>+SUM(C43:C49)+SUM(B50:B54)</f>
        <v>367.63451299999997</v>
      </c>
      <c r="M49" s="119">
        <f t="shared" ref="M49:P49" si="67">+SUM(D43:D49)+SUM(C50:C54)</f>
        <v>339.69560000000001</v>
      </c>
      <c r="N49" s="119">
        <f t="shared" si="67"/>
        <v>342.8655</v>
      </c>
      <c r="O49" s="120">
        <f t="shared" si="67"/>
        <v>349.04300000000001</v>
      </c>
      <c r="P49" s="121">
        <f t="shared" si="67"/>
        <v>297.59190000000001</v>
      </c>
      <c r="Q49" s="116">
        <f t="shared" ref="Q49:Q50" si="68">+P49/O49-1</f>
        <v>-0.14740619350624418</v>
      </c>
      <c r="R49" s="7">
        <f t="shared" ref="R49:R50" si="69">+POWER(P49/K49,0.2)-1</f>
        <v>-5.4191868182670189E-2</v>
      </c>
    </row>
    <row r="50" spans="1:18" x14ac:dyDescent="0.25">
      <c r="A50" s="78" t="s">
        <v>5</v>
      </c>
      <c r="B50" s="6">
        <f>+'[1]2.CONSUMO ARGENTINA POR ENVASE'!D324/10000</f>
        <v>30.719017999999998</v>
      </c>
      <c r="C50" s="6">
        <f>+'[1]2.CONSUMO ARGENTINA POR ENVASE'!D348/10000</f>
        <v>29.0334</v>
      </c>
      <c r="D50" s="6">
        <f>+'[1]2.CONSUMO ARGENTINA POR ENVASE'!D348/10000</f>
        <v>29.0334</v>
      </c>
      <c r="E50" s="6">
        <f>+'[1]2.CONSUMO ARGENTINA POR ENVASE'!D360/10000</f>
        <v>33.0916</v>
      </c>
      <c r="F50" s="6">
        <f>+'[1]2.CONSUMO ARGENTINA POR ENVASE'!D372/10000</f>
        <v>27.805599999999998</v>
      </c>
      <c r="G50" s="73">
        <f>+'[1]2.CONSUMO ARGENTINA POR ENVASE'!D384/10000</f>
        <v>25.753699999999998</v>
      </c>
      <c r="H50" s="7">
        <f t="shared" ref="H50" si="70">+G50/F50-1</f>
        <v>-7.3794487441378731E-2</v>
      </c>
      <c r="I50" s="2"/>
      <c r="J50" s="78" t="s">
        <v>5</v>
      </c>
      <c r="K50" s="119">
        <f>+SUM('[1]2.CONSUMO ARGENTINA POR ENVASE'!D313:D324)/10000</f>
        <v>390.55422000000004</v>
      </c>
      <c r="L50" s="119">
        <f>+SUM(C43:C50)+SUM(B51:B54)</f>
        <v>365.94889499999999</v>
      </c>
      <c r="M50" s="119">
        <f t="shared" ref="M50:O50" si="71">+SUM(D43:D50)+SUM(C51:C54)</f>
        <v>339.69560000000001</v>
      </c>
      <c r="N50" s="119">
        <f t="shared" si="71"/>
        <v>346.92369999999994</v>
      </c>
      <c r="O50" s="120">
        <f t="shared" si="71"/>
        <v>343.75700000000001</v>
      </c>
      <c r="P50" s="73">
        <f t="shared" ref="P50" si="72">+SUM(G43:G50)+SUM(F51:F54)</f>
        <v>295.53999999999996</v>
      </c>
      <c r="Q50" s="116">
        <f t="shared" si="68"/>
        <v>-0.14026478006266063</v>
      </c>
      <c r="R50" s="7">
        <f t="shared" si="69"/>
        <v>-5.4226836114540267E-2</v>
      </c>
    </row>
    <row r="51" spans="1:18" x14ac:dyDescent="0.25">
      <c r="A51" s="78" t="s">
        <v>6</v>
      </c>
      <c r="B51" s="6">
        <f>+'[1]2.CONSUMO ARGENTINA POR ENVASE'!D325/10000</f>
        <v>33.967412000000003</v>
      </c>
      <c r="C51" s="6">
        <f>+'[1]2.CONSUMO ARGENTINA POR ENVASE'!D349/10000</f>
        <v>24.361899999999999</v>
      </c>
      <c r="D51" s="6">
        <f>+'[1]2.CONSUMO ARGENTINA POR ENVASE'!D349/10000</f>
        <v>24.361899999999999</v>
      </c>
      <c r="E51" s="6">
        <f>+'[1]2.CONSUMO ARGENTINA POR ENVASE'!D361/10000</f>
        <v>25.727900000000002</v>
      </c>
      <c r="F51" s="6">
        <f>+'[1]2.CONSUMO ARGENTINA POR ENVASE'!D373/10000</f>
        <v>26.028700000000001</v>
      </c>
      <c r="G51" s="73"/>
      <c r="H51" s="8"/>
      <c r="I51" s="2"/>
      <c r="J51" s="78" t="s">
        <v>6</v>
      </c>
      <c r="K51" s="119">
        <f>+SUM('[1]2.CONSUMO ARGENTINA POR ENVASE'!D314:D325)/10000</f>
        <v>390.38072800000003</v>
      </c>
      <c r="L51" s="119">
        <f>+SUM(C43:C51)+SUM(B52:B54)</f>
        <v>356.34338300000002</v>
      </c>
      <c r="M51" s="119">
        <f t="shared" ref="M51:O51" si="73">+SUM(D43:D51)+SUM(C52:C54)</f>
        <v>339.69560000000001</v>
      </c>
      <c r="N51" s="119">
        <f t="shared" si="73"/>
        <v>348.28969999999998</v>
      </c>
      <c r="O51" s="120">
        <f t="shared" si="73"/>
        <v>344.05779999999999</v>
      </c>
      <c r="P51" s="121"/>
      <c r="Q51" s="117"/>
      <c r="R51" s="8"/>
    </row>
    <row r="52" spans="1:18" x14ac:dyDescent="0.25">
      <c r="A52" s="78" t="s">
        <v>7</v>
      </c>
      <c r="B52" s="6">
        <f>+'[1]2.CONSUMO ARGENTINA POR ENVASE'!D326/10000</f>
        <v>30.560183000000002</v>
      </c>
      <c r="C52" s="6">
        <f>+'[1]2.CONSUMO ARGENTINA POR ENVASE'!D350/10000</f>
        <v>22.835100000000001</v>
      </c>
      <c r="D52" s="6">
        <f>+'[1]2.CONSUMO ARGENTINA POR ENVASE'!D350/10000</f>
        <v>22.835100000000001</v>
      </c>
      <c r="E52" s="6">
        <f>+'[1]2.CONSUMO ARGENTINA POR ENVASE'!D362/10000</f>
        <v>28.593599999999999</v>
      </c>
      <c r="F52" s="6">
        <f>+'[1]2.CONSUMO ARGENTINA POR ENVASE'!D374/10000</f>
        <v>27.314</v>
      </c>
      <c r="G52" s="73"/>
      <c r="H52" s="8"/>
      <c r="I52" s="2"/>
      <c r="J52" s="78" t="s">
        <v>7</v>
      </c>
      <c r="K52" s="119">
        <f>+SUM('[1]2.CONSUMO ARGENTINA POR ENVASE'!D315:D326)/10000</f>
        <v>385.21522400000003</v>
      </c>
      <c r="L52" s="119">
        <f>+SUM(C43:C52)+SUM(B53:B54)</f>
        <v>348.61830000000003</v>
      </c>
      <c r="M52" s="119">
        <f t="shared" ref="M52:O52" si="74">+SUM(D43:D52)+SUM(C53:C54)</f>
        <v>339.69560000000001</v>
      </c>
      <c r="N52" s="119">
        <f t="shared" si="74"/>
        <v>354.04819999999995</v>
      </c>
      <c r="O52" s="120">
        <f t="shared" si="74"/>
        <v>342.77820000000003</v>
      </c>
      <c r="P52" s="121"/>
      <c r="Q52" s="117"/>
      <c r="R52" s="8"/>
    </row>
    <row r="53" spans="1:18" x14ac:dyDescent="0.25">
      <c r="A53" s="78" t="s">
        <v>8</v>
      </c>
      <c r="B53" s="6">
        <f>+'[1]2.CONSUMO ARGENTINA POR ENVASE'!D327/10000</f>
        <v>31.772400000000001</v>
      </c>
      <c r="C53" s="6">
        <f>+'[1]2.CONSUMO ARGENTINA POR ENVASE'!D351/10000</f>
        <v>24.990400000000001</v>
      </c>
      <c r="D53" s="6">
        <f>+'[1]2.CONSUMO ARGENTINA POR ENVASE'!D351/10000</f>
        <v>24.990400000000001</v>
      </c>
      <c r="E53" s="6">
        <f>+'[1]2.CONSUMO ARGENTINA POR ENVASE'!D363/10000</f>
        <v>26.1799</v>
      </c>
      <c r="F53" s="6">
        <f>+'[1]2.CONSUMO ARGENTINA POR ENVASE'!D375/10000</f>
        <v>23.620699999999999</v>
      </c>
      <c r="G53" s="73"/>
      <c r="H53" s="8"/>
      <c r="I53" s="2"/>
      <c r="J53" s="78" t="s">
        <v>8</v>
      </c>
      <c r="K53" s="119">
        <f>+SUM('[1]2.CONSUMO ARGENTINA POR ENVASE'!D316:D327)/10000</f>
        <v>384.25962400000003</v>
      </c>
      <c r="L53" s="119">
        <f>+SUM(C43:C53)+SUM(B54)</f>
        <v>341.83630000000005</v>
      </c>
      <c r="M53" s="119">
        <f t="shared" ref="M53:O53" si="75">+SUM(D43:D53)+SUM(C54)</f>
        <v>339.69560000000007</v>
      </c>
      <c r="N53" s="119">
        <f t="shared" si="75"/>
        <v>355.23769999999996</v>
      </c>
      <c r="O53" s="120">
        <f t="shared" si="75"/>
        <v>340.21899999999999</v>
      </c>
      <c r="P53" s="121"/>
      <c r="Q53" s="117"/>
      <c r="R53" s="8"/>
    </row>
    <row r="54" spans="1:18" x14ac:dyDescent="0.25">
      <c r="A54" s="78" t="s">
        <v>9</v>
      </c>
      <c r="B54" s="6">
        <f>+'[1]2.CONSUMO ARGENTINA POR ENVASE'!D328/10000</f>
        <v>32.348500000000001</v>
      </c>
      <c r="C54" s="6">
        <f>+'[1]2.CONSUMO ARGENTINA POR ENVASE'!D352/10000</f>
        <v>30.207799999999999</v>
      </c>
      <c r="D54" s="6">
        <f>+'[1]2.CONSUMO ARGENTINA POR ENVASE'!D352/10000</f>
        <v>30.207799999999999</v>
      </c>
      <c r="E54" s="6">
        <f>+'[1]2.CONSUMO ARGENTINA POR ENVASE'!D364/10000</f>
        <v>26.616900000000001</v>
      </c>
      <c r="F54" s="6">
        <f>+'[1]2.CONSUMO ARGENTINA POR ENVASE'!D376/10000</f>
        <v>26.254200000000001</v>
      </c>
      <c r="G54" s="73"/>
      <c r="H54" s="8"/>
      <c r="I54" s="2"/>
      <c r="J54" s="78" t="s">
        <v>9</v>
      </c>
      <c r="K54" s="119">
        <f>+SUM('[1]2.CONSUMO ARGENTINA POR ENVASE'!D317:D328)/10000</f>
        <v>384.47063300000008</v>
      </c>
      <c r="L54" s="119">
        <f>+SUM(C43:C54)</f>
        <v>339.69560000000007</v>
      </c>
      <c r="M54" s="119">
        <f t="shared" ref="M54:O54" si="76">+SUM(D43:D54)</f>
        <v>339.69560000000007</v>
      </c>
      <c r="N54" s="119">
        <f t="shared" si="76"/>
        <v>351.64679999999993</v>
      </c>
      <c r="O54" s="120">
        <f t="shared" si="76"/>
        <v>339.85630000000003</v>
      </c>
      <c r="P54" s="121"/>
      <c r="Q54" s="117"/>
      <c r="R54" s="8"/>
    </row>
    <row r="55" spans="1:18" ht="25.5" x14ac:dyDescent="0.25">
      <c r="A55" s="89" t="s">
        <v>13</v>
      </c>
      <c r="B55" s="90">
        <f>SUM(B43:B54)</f>
        <v>384.47063300000002</v>
      </c>
      <c r="C55" s="90">
        <f t="shared" ref="C55:F55" si="77">SUM(C43:C54)</f>
        <v>339.69560000000007</v>
      </c>
      <c r="D55" s="90">
        <f t="shared" si="77"/>
        <v>339.69560000000007</v>
      </c>
      <c r="E55" s="90">
        <f t="shared" si="77"/>
        <v>351.64679999999993</v>
      </c>
      <c r="F55" s="90">
        <f t="shared" si="77"/>
        <v>339.85630000000003</v>
      </c>
      <c r="G55" s="91"/>
      <c r="H55" s="92"/>
      <c r="I55" s="3"/>
      <c r="J55" s="79" t="s">
        <v>14</v>
      </c>
      <c r="K55" s="216">
        <f>+AVERAGE(K43:K54)</f>
        <v>399.00408333333331</v>
      </c>
      <c r="L55" s="216">
        <f>+AVERAGE(L43:L54)</f>
        <v>362.88168016666668</v>
      </c>
      <c r="M55" s="216">
        <f t="shared" ref="M55:P55" si="78">+AVERAGE(M43:M54)</f>
        <v>339.69560000000001</v>
      </c>
      <c r="N55" s="216">
        <f t="shared" si="78"/>
        <v>345.70799166666666</v>
      </c>
      <c r="O55" s="217">
        <f t="shared" si="78"/>
        <v>346.85252500000007</v>
      </c>
      <c r="P55" s="218">
        <f t="shared" si="78"/>
        <v>312.25041249999998</v>
      </c>
      <c r="Q55" s="118">
        <f t="shared" ref="Q55" si="79">+P55/O55-1</f>
        <v>-9.9760301586387712E-2</v>
      </c>
      <c r="R55" s="113">
        <f t="shared" ref="R55" si="80">+POWER(P55/K55,0.2)-1</f>
        <v>-4.7850516599774795E-2</v>
      </c>
    </row>
    <row r="56" spans="1:18" ht="25.5" x14ac:dyDescent="0.25">
      <c r="A56" s="93" t="s">
        <v>15</v>
      </c>
      <c r="B56" s="94">
        <f>+B55/B$91</f>
        <v>0.40829982753457278</v>
      </c>
      <c r="C56" s="94">
        <f>+C55/C$91</f>
        <v>0.3806100371651413</v>
      </c>
      <c r="D56" s="94">
        <f>+D55/D$91</f>
        <v>0.40459117479577533</v>
      </c>
      <c r="E56" s="94">
        <f>+E55/E$91</f>
        <v>0.39722463237607325</v>
      </c>
      <c r="F56" s="94">
        <f>+F55/F$91</f>
        <v>0.36087495662360247</v>
      </c>
      <c r="G56" s="95"/>
      <c r="H56" s="96"/>
      <c r="I56" s="3"/>
      <c r="J56" s="80" t="s">
        <v>15</v>
      </c>
      <c r="K56" s="84">
        <f t="shared" ref="K56:P56" si="81">+K55/K$91</f>
        <v>0.40547642470201994</v>
      </c>
      <c r="L56" s="84">
        <f t="shared" si="81"/>
        <v>0.3978091294587307</v>
      </c>
      <c r="M56" s="84">
        <f t="shared" si="81"/>
        <v>0.39032930626828694</v>
      </c>
      <c r="N56" s="84">
        <f t="shared" si="81"/>
        <v>0.40452303912370113</v>
      </c>
      <c r="O56" s="107">
        <f t="shared" si="81"/>
        <v>0.37773617827536732</v>
      </c>
      <c r="P56" s="110">
        <f t="shared" si="81"/>
        <v>0.34558330455781994</v>
      </c>
      <c r="Q56" s="110"/>
      <c r="R56" s="114"/>
    </row>
    <row r="57" spans="1:18" ht="26.25" thickBot="1" x14ac:dyDescent="0.3">
      <c r="A57" s="97" t="s">
        <v>12</v>
      </c>
      <c r="B57" s="98"/>
      <c r="C57" s="99">
        <f>+C55/B55-1</f>
        <v>-0.11645891560201416</v>
      </c>
      <c r="D57" s="99">
        <f t="shared" ref="D57:F57" si="82">+D55/C55-1</f>
        <v>0</v>
      </c>
      <c r="E57" s="99">
        <f t="shared" si="82"/>
        <v>3.518208655042887E-2</v>
      </c>
      <c r="F57" s="99">
        <f t="shared" si="82"/>
        <v>-3.3529382323399193E-2</v>
      </c>
      <c r="G57" s="100"/>
      <c r="H57" s="101"/>
      <c r="I57" s="2"/>
      <c r="J57" s="81" t="s">
        <v>12</v>
      </c>
      <c r="K57" s="85"/>
      <c r="L57" s="86">
        <f>+L55/K55-1</f>
        <v>-9.0531412272514267E-2</v>
      </c>
      <c r="M57" s="86">
        <f t="shared" ref="M57:P57" si="83">+M55/L55-1</f>
        <v>-6.3894325434167953E-2</v>
      </c>
      <c r="N57" s="86">
        <f t="shared" si="83"/>
        <v>1.7699351026821297E-2</v>
      </c>
      <c r="O57" s="108">
        <f t="shared" si="83"/>
        <v>3.3106938830531618E-3</v>
      </c>
      <c r="P57" s="111">
        <f t="shared" si="83"/>
        <v>-9.9760301586387712E-2</v>
      </c>
      <c r="Q57" s="87"/>
      <c r="R57" s="88"/>
    </row>
    <row r="58" spans="1:18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spans="1:18" ht="15.75" thickBot="1" x14ac:dyDescent="0.3">
      <c r="A59" s="266" t="s">
        <v>252</v>
      </c>
      <c r="B59" s="267"/>
      <c r="C59" s="267"/>
      <c r="D59" s="267"/>
      <c r="E59" s="267"/>
      <c r="F59" s="267"/>
      <c r="G59" s="267"/>
      <c r="H59" s="268"/>
      <c r="I59" s="2"/>
      <c r="J59" s="266" t="s">
        <v>253</v>
      </c>
      <c r="K59" s="267"/>
      <c r="L59" s="267"/>
      <c r="M59" s="267"/>
      <c r="N59" s="267"/>
      <c r="O59" s="267"/>
      <c r="P59" s="267"/>
      <c r="Q59" s="267"/>
      <c r="R59" s="268"/>
    </row>
    <row r="60" spans="1:18" ht="38.25" x14ac:dyDescent="0.25">
      <c r="A60" s="74"/>
      <c r="B60" s="75">
        <v>2016</v>
      </c>
      <c r="C60" s="75">
        <f>+B60+1</f>
        <v>2017</v>
      </c>
      <c r="D60" s="75">
        <f t="shared" ref="D60:G60" si="84">+C60+1</f>
        <v>2018</v>
      </c>
      <c r="E60" s="75">
        <f t="shared" si="84"/>
        <v>2019</v>
      </c>
      <c r="F60" s="75">
        <f t="shared" si="84"/>
        <v>2020</v>
      </c>
      <c r="G60" s="76">
        <f t="shared" si="84"/>
        <v>2021</v>
      </c>
      <c r="H60" s="77" t="s">
        <v>16</v>
      </c>
      <c r="I60" s="2"/>
      <c r="J60" s="103"/>
      <c r="K60" s="102">
        <v>2016</v>
      </c>
      <c r="L60" s="102">
        <f>+K60+1</f>
        <v>2017</v>
      </c>
      <c r="M60" s="102">
        <f t="shared" ref="M60:P60" si="85">+L60+1</f>
        <v>2018</v>
      </c>
      <c r="N60" s="102">
        <f t="shared" si="85"/>
        <v>2019</v>
      </c>
      <c r="O60" s="104">
        <f t="shared" si="85"/>
        <v>2020</v>
      </c>
      <c r="P60" s="109">
        <f t="shared" si="85"/>
        <v>2021</v>
      </c>
      <c r="Q60" s="115" t="s">
        <v>16</v>
      </c>
      <c r="R60" s="112" t="s">
        <v>21</v>
      </c>
    </row>
    <row r="61" spans="1:18" x14ac:dyDescent="0.25">
      <c r="A61" s="78" t="s">
        <v>10</v>
      </c>
      <c r="B61" s="219">
        <f>+B79-B43-B25-B7</f>
        <v>0.15294400000000374</v>
      </c>
      <c r="C61" s="219">
        <f t="shared" ref="C61:G61" si="86">+C79-C43-C25-C7</f>
        <v>-0.17730000000000246</v>
      </c>
      <c r="D61" s="219">
        <f t="shared" si="86"/>
        <v>5.4599999999994875E-2</v>
      </c>
      <c r="E61" s="219">
        <f t="shared" si="86"/>
        <v>-1.8584000000000018</v>
      </c>
      <c r="F61" s="219">
        <f t="shared" si="86"/>
        <v>0.33920000000000439</v>
      </c>
      <c r="G61" s="220">
        <f t="shared" si="86"/>
        <v>0.29899999999999949</v>
      </c>
      <c r="H61" s="7">
        <f>+G61/F61-1</f>
        <v>-0.11851415094340911</v>
      </c>
      <c r="I61" s="2"/>
      <c r="J61" s="78" t="s">
        <v>10</v>
      </c>
      <c r="K61" s="6">
        <f t="shared" ref="K61:K72" si="87">+K79-K43-K25-K7</f>
        <v>4.4135749999999163</v>
      </c>
      <c r="L61" s="6">
        <f>+SUM(C61)+SUM(B62:B72)</f>
        <v>2.4085229999999798</v>
      </c>
      <c r="M61" s="6">
        <f t="shared" ref="M61:P61" si="88">+SUM(D61)+SUM(C62:C72)</f>
        <v>27.299099999999967</v>
      </c>
      <c r="N61" s="6">
        <f t="shared" si="88"/>
        <v>-0.76750000000001739</v>
      </c>
      <c r="O61" s="105">
        <f t="shared" si="88"/>
        <v>2.5820000000000203</v>
      </c>
      <c r="P61" s="73">
        <f t="shared" si="88"/>
        <v>3.8103000000000025</v>
      </c>
      <c r="Q61" s="116">
        <f>+P61/O61-1</f>
        <v>0.4757164988380993</v>
      </c>
      <c r="R61" s="7">
        <f>+POWER(P61/K61,0.2)-1</f>
        <v>-2.8967575632326326E-2</v>
      </c>
    </row>
    <row r="62" spans="1:18" x14ac:dyDescent="0.25">
      <c r="A62" s="78" t="s">
        <v>11</v>
      </c>
      <c r="B62" s="219">
        <f t="shared" ref="B62:G62" si="89">+B80-B44-B26-B8</f>
        <v>0.41565799999998898</v>
      </c>
      <c r="C62" s="219">
        <f t="shared" si="89"/>
        <v>4.1706999999999965</v>
      </c>
      <c r="D62" s="219">
        <f t="shared" si="89"/>
        <v>0.19729999999999848</v>
      </c>
      <c r="E62" s="219">
        <f t="shared" si="89"/>
        <v>5.4700000000002191E-2</v>
      </c>
      <c r="F62" s="219">
        <f t="shared" si="89"/>
        <v>0.14949999999999486</v>
      </c>
      <c r="G62" s="220">
        <f t="shared" si="89"/>
        <v>0.54610000000000225</v>
      </c>
      <c r="H62" s="7">
        <f t="shared" ref="H62:H66" si="90">+G62/F62-1</f>
        <v>2.6528428093646892</v>
      </c>
      <c r="I62" s="2"/>
      <c r="J62" s="78" t="s">
        <v>11</v>
      </c>
      <c r="K62" s="6">
        <f t="shared" si="87"/>
        <v>4.6204549999998505</v>
      </c>
      <c r="L62" s="6">
        <f>+SUM(C61:C62)+SUM(B63:B72)</f>
        <v>6.1635649999999877</v>
      </c>
      <c r="M62" s="6">
        <f t="shared" ref="M62:P62" si="91">+SUM(D61:D62)+SUM(C63:C72)</f>
        <v>23.325699999999969</v>
      </c>
      <c r="N62" s="6">
        <f t="shared" si="91"/>
        <v>-0.91010000000001368</v>
      </c>
      <c r="O62" s="105">
        <f t="shared" si="91"/>
        <v>2.6768000000000129</v>
      </c>
      <c r="P62" s="73">
        <f t="shared" si="91"/>
        <v>4.2069000000000099</v>
      </c>
      <c r="Q62" s="116">
        <f t="shared" ref="Q62:Q66" si="92">+P62/O62-1</f>
        <v>0.57161536162581794</v>
      </c>
      <c r="R62" s="7">
        <f t="shared" ref="R62:R66" si="93">+POWER(P62/K62,0.2)-1</f>
        <v>-1.8578678665464698E-2</v>
      </c>
    </row>
    <row r="63" spans="1:18" x14ac:dyDescent="0.25">
      <c r="A63" s="78" t="s">
        <v>0</v>
      </c>
      <c r="B63" s="219">
        <f t="shared" ref="B63:G63" si="94">+B81-B45-B27-B9</f>
        <v>0.141199999999992</v>
      </c>
      <c r="C63" s="219">
        <f t="shared" si="94"/>
        <v>-1.3347000000000033</v>
      </c>
      <c r="D63" s="219">
        <f t="shared" si="94"/>
        <v>5.349999999999655E-2</v>
      </c>
      <c r="E63" s="219">
        <f t="shared" si="94"/>
        <v>1.031999999999996</v>
      </c>
      <c r="F63" s="219">
        <f t="shared" si="94"/>
        <v>0.27889999999999748</v>
      </c>
      <c r="G63" s="220">
        <f t="shared" si="94"/>
        <v>0.23100000000000165</v>
      </c>
      <c r="H63" s="7">
        <f t="shared" si="90"/>
        <v>-0.17174614557187617</v>
      </c>
      <c r="I63" s="2"/>
      <c r="J63" s="78" t="s">
        <v>0</v>
      </c>
      <c r="K63" s="6">
        <f t="shared" si="87"/>
        <v>4.6383320000000197</v>
      </c>
      <c r="L63" s="6">
        <f>+SUM(C61:C63)+SUM(B64:B72)</f>
        <v>4.687664999999992</v>
      </c>
      <c r="M63" s="6">
        <f t="shared" ref="M63:P63" si="95">+SUM(D61:D63)+SUM(C64:C72)</f>
        <v>24.713899999999974</v>
      </c>
      <c r="N63" s="6">
        <f t="shared" si="95"/>
        <v>6.8399999999985805E-2</v>
      </c>
      <c r="O63" s="105">
        <f t="shared" si="95"/>
        <v>1.9237000000000144</v>
      </c>
      <c r="P63" s="73">
        <f t="shared" si="95"/>
        <v>4.159000000000014</v>
      </c>
      <c r="Q63" s="116">
        <f t="shared" si="92"/>
        <v>1.1619795186359529</v>
      </c>
      <c r="R63" s="7">
        <f t="shared" si="93"/>
        <v>-2.1579783120438512E-2</v>
      </c>
    </row>
    <row r="64" spans="1:18" x14ac:dyDescent="0.25">
      <c r="A64" s="78" t="s">
        <v>1</v>
      </c>
      <c r="B64" s="219">
        <f t="shared" ref="B64:G64" si="96">+B82-B46-B28-B10</f>
        <v>0.24008400000000707</v>
      </c>
      <c r="C64" s="219">
        <f t="shared" si="96"/>
        <v>1.7149000000000028</v>
      </c>
      <c r="D64" s="219">
        <f t="shared" si="96"/>
        <v>5.4599999999995319E-2</v>
      </c>
      <c r="E64" s="219">
        <f t="shared" si="96"/>
        <v>5.4400000000005555E-2</v>
      </c>
      <c r="F64" s="219">
        <f t="shared" si="96"/>
        <v>0.17419999999999503</v>
      </c>
      <c r="G64" s="220">
        <f t="shared" si="96"/>
        <v>0.2669999999999968</v>
      </c>
      <c r="H64" s="7">
        <f t="shared" si="90"/>
        <v>0.53272101033297603</v>
      </c>
      <c r="I64" s="2"/>
      <c r="J64" s="78" t="s">
        <v>1</v>
      </c>
      <c r="K64" s="6">
        <f t="shared" si="87"/>
        <v>4.7398309999998745</v>
      </c>
      <c r="L64" s="6">
        <f>+SUM(C61:C64)+SUM(B65:B72)</f>
        <v>6.1624809999999872</v>
      </c>
      <c r="M64" s="6">
        <f t="shared" ref="M64:P64" si="97">+SUM(D61:D64)+SUM(C65:C72)</f>
        <v>23.053599999999964</v>
      </c>
      <c r="N64" s="6">
        <f t="shared" si="97"/>
        <v>6.8199999999996042E-2</v>
      </c>
      <c r="O64" s="105">
        <f t="shared" si="97"/>
        <v>2.0435000000000039</v>
      </c>
      <c r="P64" s="73">
        <f t="shared" si="97"/>
        <v>4.2518000000000153</v>
      </c>
      <c r="Q64" s="116">
        <f t="shared" si="92"/>
        <v>1.0806459505749975</v>
      </c>
      <c r="R64" s="7">
        <f t="shared" si="93"/>
        <v>-2.1497377156206476E-2</v>
      </c>
    </row>
    <row r="65" spans="1:18" x14ac:dyDescent="0.25">
      <c r="A65" s="78" t="s">
        <v>2</v>
      </c>
      <c r="B65" s="219">
        <f t="shared" ref="B65:G65" si="98">+B83-B47-B29-B11</f>
        <v>0.14957300000000151</v>
      </c>
      <c r="C65" s="219">
        <f t="shared" si="98"/>
        <v>3.5811999999999897</v>
      </c>
      <c r="D65" s="219">
        <f t="shared" si="98"/>
        <v>0.10339999999999705</v>
      </c>
      <c r="E65" s="219">
        <f t="shared" si="98"/>
        <v>0.38240000000000407</v>
      </c>
      <c r="F65" s="219">
        <f t="shared" si="98"/>
        <v>0.12500000000000755</v>
      </c>
      <c r="G65" s="220">
        <f t="shared" si="98"/>
        <v>0.19740000000000224</v>
      </c>
      <c r="H65" s="7">
        <f t="shared" si="90"/>
        <v>0.57919999999992244</v>
      </c>
      <c r="I65" s="2"/>
      <c r="J65" s="78" t="s">
        <v>2</v>
      </c>
      <c r="K65" s="6">
        <f t="shared" si="87"/>
        <v>4.7334200000000521</v>
      </c>
      <c r="L65" s="6">
        <f>+SUM(C61:C65)+SUM(B66:B72)</f>
        <v>9.5941079999999754</v>
      </c>
      <c r="M65" s="6">
        <f t="shared" ref="M65:P65" si="99">+SUM(D61:D65)+SUM(C66:C72)</f>
        <v>19.575799999999973</v>
      </c>
      <c r="N65" s="6">
        <f t="shared" si="99"/>
        <v>0.34720000000000306</v>
      </c>
      <c r="O65" s="105">
        <f t="shared" si="99"/>
        <v>1.7861000000000073</v>
      </c>
      <c r="P65" s="73">
        <f t="shared" si="99"/>
        <v>4.32420000000001</v>
      </c>
      <c r="Q65" s="116">
        <f t="shared" si="92"/>
        <v>1.4210290577235272</v>
      </c>
      <c r="R65" s="7">
        <f t="shared" si="93"/>
        <v>-1.7921629406958406E-2</v>
      </c>
    </row>
    <row r="66" spans="1:18" x14ac:dyDescent="0.25">
      <c r="A66" s="78" t="s">
        <v>3</v>
      </c>
      <c r="B66" s="219">
        <f t="shared" ref="B66:G66" si="100">+B84-B48-B30-B12</f>
        <v>0.37772100000001085</v>
      </c>
      <c r="C66" s="219">
        <f t="shared" si="100"/>
        <v>3.2034999999999947</v>
      </c>
      <c r="D66" s="219">
        <f t="shared" si="100"/>
        <v>8.2599999999996232E-2</v>
      </c>
      <c r="E66" s="219">
        <f t="shared" si="100"/>
        <v>0.16049999999999542</v>
      </c>
      <c r="F66" s="219">
        <f t="shared" si="100"/>
        <v>0.18379999999999619</v>
      </c>
      <c r="G66" s="220">
        <f t="shared" si="100"/>
        <v>0.41989999999999883</v>
      </c>
      <c r="H66" s="7">
        <f t="shared" si="90"/>
        <v>1.2845484221980823</v>
      </c>
      <c r="I66" s="2"/>
      <c r="J66" s="78" t="s">
        <v>3</v>
      </c>
      <c r="K66" s="6">
        <f t="shared" si="87"/>
        <v>4.9702360000000283</v>
      </c>
      <c r="L66" s="6">
        <f>+SUM(C61:C66)+SUM(B67:B72)</f>
        <v>12.41988699999996</v>
      </c>
      <c r="M66" s="6">
        <f t="shared" ref="M66:P66" si="101">+SUM(D61:D66)+SUM(C67:C72)</f>
        <v>16.454899999999974</v>
      </c>
      <c r="N66" s="6">
        <f t="shared" si="101"/>
        <v>0.42510000000000225</v>
      </c>
      <c r="O66" s="105">
        <f t="shared" si="101"/>
        <v>1.8094000000000081</v>
      </c>
      <c r="P66" s="73">
        <f t="shared" si="101"/>
        <v>4.5603000000000131</v>
      </c>
      <c r="Q66" s="116">
        <f t="shared" si="92"/>
        <v>1.5203382336686153</v>
      </c>
      <c r="R66" s="7">
        <f t="shared" si="93"/>
        <v>-1.7068437789297342E-2</v>
      </c>
    </row>
    <row r="67" spans="1:18" x14ac:dyDescent="0.25">
      <c r="A67" s="78" t="s">
        <v>4</v>
      </c>
      <c r="B67" s="219">
        <f t="shared" ref="B67:G68" si="102">+B85-B49-B31-B13</f>
        <v>0.21470000000000455</v>
      </c>
      <c r="C67" s="219">
        <f t="shared" si="102"/>
        <v>2.2430999999999965</v>
      </c>
      <c r="D67" s="219">
        <f t="shared" si="102"/>
        <v>0.19299999999999695</v>
      </c>
      <c r="E67" s="219">
        <f t="shared" si="102"/>
        <v>6.0199999999999143E-2</v>
      </c>
      <c r="F67" s="219">
        <f t="shared" si="102"/>
        <v>0.19920000000000027</v>
      </c>
      <c r="G67" s="220">
        <f t="shared" si="102"/>
        <v>0.48780000000000268</v>
      </c>
      <c r="H67" s="7">
        <f t="shared" ref="H67" si="103">+G67/F67-1</f>
        <v>1.4487951807229016</v>
      </c>
      <c r="I67" s="2"/>
      <c r="J67" s="78" t="s">
        <v>4</v>
      </c>
      <c r="K67" s="6">
        <f t="shared" si="87"/>
        <v>4.8596409999998826</v>
      </c>
      <c r="L67" s="6">
        <f>+SUM(C61:C67)+SUM(B68:B72)</f>
        <v>14.448286999999951</v>
      </c>
      <c r="M67" s="6">
        <f t="shared" ref="M67:P67" si="104">+SUM(D61:D67)+SUM(C68:C72)</f>
        <v>14.404799999999971</v>
      </c>
      <c r="N67" s="6">
        <f t="shared" si="104"/>
        <v>0.29230000000000445</v>
      </c>
      <c r="O67" s="105">
        <f t="shared" si="104"/>
        <v>1.9484000000000092</v>
      </c>
      <c r="P67" s="73">
        <f t="shared" si="104"/>
        <v>4.8489000000000155</v>
      </c>
      <c r="Q67" s="116">
        <f t="shared" ref="Q67:Q68" si="105">+P67/O67-1</f>
        <v>1.4886573598850301</v>
      </c>
      <c r="R67" s="7">
        <f t="shared" ref="R67:R68" si="106">+POWER(P67/K67,0.2)-1</f>
        <v>-4.4244044824237605E-4</v>
      </c>
    </row>
    <row r="68" spans="1:18" x14ac:dyDescent="0.25">
      <c r="A68" s="78" t="s">
        <v>5</v>
      </c>
      <c r="B68" s="219">
        <f t="shared" ref="B68:F68" si="107">+B86-B50-B32-B14</f>
        <v>0.22108199999999423</v>
      </c>
      <c r="C68" s="219">
        <f t="shared" si="107"/>
        <v>1.3659000000000034</v>
      </c>
      <c r="D68" s="219">
        <f t="shared" si="107"/>
        <v>7.8299999999999592E-2</v>
      </c>
      <c r="E68" s="219">
        <f t="shared" si="107"/>
        <v>0.11460000000000337</v>
      </c>
      <c r="F68" s="219">
        <f t="shared" si="107"/>
        <v>0.22630000000000727</v>
      </c>
      <c r="G68" s="220">
        <f t="shared" si="102"/>
        <v>0.51270000000000282</v>
      </c>
      <c r="H68" s="7">
        <f t="shared" ref="H68" si="108">+G68/F68-1</f>
        <v>1.2655766681395773</v>
      </c>
      <c r="I68" s="2"/>
      <c r="J68" s="78" t="s">
        <v>5</v>
      </c>
      <c r="K68" s="6">
        <f t="shared" si="87"/>
        <v>4.7281759999999764</v>
      </c>
      <c r="L68" s="6">
        <f>+SUM(C61:C68)+SUM(B69:B72)</f>
        <v>15.59310499999996</v>
      </c>
      <c r="M68" s="6">
        <f t="shared" ref="M68:O68" si="109">+SUM(D61:D68)+SUM(C69:C72)</f>
        <v>13.117199999999967</v>
      </c>
      <c r="N68" s="6">
        <f t="shared" si="109"/>
        <v>0.32860000000000822</v>
      </c>
      <c r="O68" s="105">
        <f t="shared" si="109"/>
        <v>2.0601000000000131</v>
      </c>
      <c r="P68" s="73">
        <f t="shared" ref="P68" si="110">+SUM(G61:G68)+SUM(F69:F72)</f>
        <v>5.1353000000000115</v>
      </c>
      <c r="Q68" s="116">
        <f t="shared" si="105"/>
        <v>1.4927430707247118</v>
      </c>
      <c r="R68" s="7">
        <f t="shared" si="106"/>
        <v>1.6656957557493079E-2</v>
      </c>
    </row>
    <row r="69" spans="1:18" x14ac:dyDescent="0.25">
      <c r="A69" s="78" t="s">
        <v>6</v>
      </c>
      <c r="B69" s="219">
        <f t="shared" ref="B69:F69" si="111">+B87-B51-B33-B15</f>
        <v>0.22258799999998891</v>
      </c>
      <c r="C69" s="219">
        <f t="shared" si="111"/>
        <v>8.7100999999999971</v>
      </c>
      <c r="D69" s="219">
        <f t="shared" si="111"/>
        <v>0.1150000000000011</v>
      </c>
      <c r="E69" s="219">
        <f t="shared" si="111"/>
        <v>7.1000000000001506E-2</v>
      </c>
      <c r="F69" s="219">
        <f t="shared" si="111"/>
        <v>0.29790000000000028</v>
      </c>
      <c r="G69" s="220"/>
      <c r="H69" s="8"/>
      <c r="I69" s="2"/>
      <c r="J69" s="78" t="s">
        <v>6</v>
      </c>
      <c r="K69" s="6">
        <f t="shared" si="87"/>
        <v>4.4507429999999886</v>
      </c>
      <c r="L69" s="6">
        <f>+SUM(C61:C69)+SUM(B70:B72)</f>
        <v>24.080616999999968</v>
      </c>
      <c r="M69" s="6">
        <f t="shared" ref="M69:O69" si="112">+SUM(D61:D69)+SUM(C70:C72)</f>
        <v>4.5220999999999716</v>
      </c>
      <c r="N69" s="6">
        <f t="shared" si="112"/>
        <v>0.28460000000000862</v>
      </c>
      <c r="O69" s="105">
        <f t="shared" si="112"/>
        <v>2.2870000000000119</v>
      </c>
      <c r="P69" s="73"/>
      <c r="Q69" s="117"/>
      <c r="R69" s="8"/>
    </row>
    <row r="70" spans="1:18" x14ac:dyDescent="0.25">
      <c r="A70" s="78" t="s">
        <v>7</v>
      </c>
      <c r="B70" s="219">
        <f t="shared" ref="B70:F70" si="113">+B88-B52-B34-B16</f>
        <v>0.22661699999999607</v>
      </c>
      <c r="C70" s="219">
        <f t="shared" si="113"/>
        <v>4.0320999999999971</v>
      </c>
      <c r="D70" s="219">
        <f t="shared" si="113"/>
        <v>7.1300000000009689E-2</v>
      </c>
      <c r="E70" s="219">
        <f t="shared" si="113"/>
        <v>6.530000000001257E-2</v>
      </c>
      <c r="F70" s="219">
        <f t="shared" si="113"/>
        <v>0.49120000000000408</v>
      </c>
      <c r="G70" s="220"/>
      <c r="H70" s="8"/>
      <c r="I70" s="2"/>
      <c r="J70" s="78" t="s">
        <v>7</v>
      </c>
      <c r="K70" s="6">
        <f t="shared" si="87"/>
        <v>4.2580289999999152</v>
      </c>
      <c r="L70" s="6">
        <f>+SUM(C61:C70)+SUM(B71:B72)</f>
        <v>27.886099999999971</v>
      </c>
      <c r="M70" s="6">
        <f t="shared" ref="M70:O70" si="114">+SUM(D61:D70)+SUM(C71:C72)</f>
        <v>0.56129999999998414</v>
      </c>
      <c r="N70" s="6">
        <f t="shared" si="114"/>
        <v>0.27860000000001151</v>
      </c>
      <c r="O70" s="105">
        <f t="shared" si="114"/>
        <v>2.7129000000000034</v>
      </c>
      <c r="P70" s="73"/>
      <c r="Q70" s="117"/>
      <c r="R70" s="8"/>
    </row>
    <row r="71" spans="1:18" x14ac:dyDescent="0.25">
      <c r="A71" s="78" t="s">
        <v>8</v>
      </c>
      <c r="B71" s="219">
        <f t="shared" ref="B71:F71" si="115">+B89-B53-B35-B17</f>
        <v>0.19119999999999315</v>
      </c>
      <c r="C71" s="219">
        <f t="shared" si="115"/>
        <v>2.1071000000000017</v>
      </c>
      <c r="D71" s="219">
        <f t="shared" si="115"/>
        <v>0.10229999999999206</v>
      </c>
      <c r="E71" s="219">
        <f t="shared" si="115"/>
        <v>6.1599999999994992E-2</v>
      </c>
      <c r="F71" s="219">
        <f t="shared" si="115"/>
        <v>0.55509999999999593</v>
      </c>
      <c r="G71" s="220"/>
      <c r="H71" s="8"/>
      <c r="I71" s="2"/>
      <c r="J71" s="78" t="s">
        <v>8</v>
      </c>
      <c r="K71" s="6">
        <f t="shared" si="87"/>
        <v>3.5878289999999282</v>
      </c>
      <c r="L71" s="6">
        <f>+SUM(C61:C71)+SUM(B72)</f>
        <v>29.801999999999978</v>
      </c>
      <c r="M71" s="6">
        <f t="shared" ref="M71:O71" si="116">+SUM(D61:D71)+SUM(C72)</f>
        <v>-1.4435000000000255</v>
      </c>
      <c r="N71" s="6">
        <f t="shared" si="116"/>
        <v>0.23790000000001443</v>
      </c>
      <c r="O71" s="105">
        <f t="shared" si="116"/>
        <v>3.2064000000000044</v>
      </c>
      <c r="P71" s="73"/>
      <c r="Q71" s="117"/>
      <c r="R71" s="8"/>
    </row>
    <row r="72" spans="1:18" x14ac:dyDescent="0.25">
      <c r="A72" s="78" t="s">
        <v>9</v>
      </c>
      <c r="B72" s="219">
        <f t="shared" ref="B72:F72" si="117">+B90-B54-B36-B18</f>
        <v>0.18540000000000489</v>
      </c>
      <c r="C72" s="219">
        <f t="shared" si="117"/>
        <v>-2.5494000000000034</v>
      </c>
      <c r="D72" s="219">
        <f t="shared" si="117"/>
        <v>3.9600000000001412E-2</v>
      </c>
      <c r="E72" s="219">
        <f t="shared" si="117"/>
        <v>0.18610000000000104</v>
      </c>
      <c r="F72" s="219">
        <f t="shared" si="117"/>
        <v>0.83020000000000405</v>
      </c>
      <c r="G72" s="220"/>
      <c r="H72" s="8"/>
      <c r="I72" s="2"/>
      <c r="J72" s="78" t="s">
        <v>9</v>
      </c>
      <c r="K72" s="6">
        <f t="shared" si="87"/>
        <v>2.7387670000000455</v>
      </c>
      <c r="L72" s="6">
        <f>+SUM(C61:C72)</f>
        <v>27.067199999999971</v>
      </c>
      <c r="M72" s="6">
        <f t="shared" ref="M72:O72" si="118">+SUM(D61:D72)</f>
        <v>1.1454999999999793</v>
      </c>
      <c r="N72" s="6">
        <f t="shared" si="118"/>
        <v>0.38440000000001406</v>
      </c>
      <c r="O72" s="105">
        <f t="shared" si="118"/>
        <v>3.8505000000000074</v>
      </c>
      <c r="P72" s="73"/>
      <c r="Q72" s="117"/>
      <c r="R72" s="8"/>
    </row>
    <row r="73" spans="1:18" ht="25.5" x14ac:dyDescent="0.25">
      <c r="A73" s="89" t="s">
        <v>13</v>
      </c>
      <c r="B73" s="221">
        <f>SUM(B61:B72)</f>
        <v>2.738766999999986</v>
      </c>
      <c r="C73" s="221">
        <f t="shared" ref="C73" si="119">SUM(C61:C72)</f>
        <v>27.067199999999971</v>
      </c>
      <c r="D73" s="221">
        <f t="shared" ref="D73" si="120">SUM(D61:D72)</f>
        <v>1.1454999999999793</v>
      </c>
      <c r="E73" s="221">
        <f t="shared" ref="E73" si="121">SUM(E61:E72)</f>
        <v>0.38440000000001406</v>
      </c>
      <c r="F73" s="221">
        <f t="shared" ref="F73" si="122">SUM(F61:F72)</f>
        <v>3.8505000000000074</v>
      </c>
      <c r="G73" s="222"/>
      <c r="H73" s="92"/>
      <c r="I73" s="3"/>
      <c r="J73" s="79" t="s">
        <v>14</v>
      </c>
      <c r="K73" s="82">
        <f>+AVERAGE(K61:K72)</f>
        <v>4.3949194999999568</v>
      </c>
      <c r="L73" s="82">
        <f>+AVERAGE(L61:L72)</f>
        <v>15.026128166666638</v>
      </c>
      <c r="M73" s="82">
        <f t="shared" ref="M73" si="123">+AVERAGE(M61:M72)</f>
        <v>13.894199999999969</v>
      </c>
      <c r="N73" s="82">
        <f t="shared" ref="N73" si="124">+AVERAGE(N61:N72)</f>
        <v>8.6475000000001453E-2</v>
      </c>
      <c r="O73" s="106">
        <f t="shared" ref="O73" si="125">+AVERAGE(O61:O72)</f>
        <v>2.4072333333333433</v>
      </c>
      <c r="P73" s="83">
        <f t="shared" ref="P73" si="126">+AVERAGE(P61:P72)</f>
        <v>4.4120875000000108</v>
      </c>
      <c r="Q73" s="118">
        <f t="shared" ref="Q73" si="127">+P73/O73-1</f>
        <v>0.8328457980807813</v>
      </c>
      <c r="R73" s="113">
        <f t="shared" ref="R73" si="128">+POWER(P73/K73,0.2)-1</f>
        <v>7.8004783305329894E-4</v>
      </c>
    </row>
    <row r="74" spans="1:18" ht="25.5" x14ac:dyDescent="0.25">
      <c r="A74" s="93" t="s">
        <v>15</v>
      </c>
      <c r="B74" s="94">
        <f>+B73/B$91</f>
        <v>2.908513675106555E-3</v>
      </c>
      <c r="C74" s="94">
        <f>+C73/C$91</f>
        <v>3.0327293017502432E-2</v>
      </c>
      <c r="D74" s="94">
        <f>+D73/D$91</f>
        <v>1.3643367495150135E-3</v>
      </c>
      <c r="E74" s="94">
        <f>+E73/E$91</f>
        <v>4.3422305758325736E-4</v>
      </c>
      <c r="F74" s="94">
        <f>+F73/F$91</f>
        <v>4.0886369341371154E-3</v>
      </c>
      <c r="G74" s="95"/>
      <c r="H74" s="96"/>
      <c r="I74" s="3"/>
      <c r="J74" s="80" t="s">
        <v>15</v>
      </c>
      <c r="K74" s="84">
        <f t="shared" ref="K74:P74" si="129">+K73/K$91</f>
        <v>4.4662105480871355E-3</v>
      </c>
      <c r="L74" s="84">
        <f t="shared" si="129"/>
        <v>1.6472396629037787E-2</v>
      </c>
      <c r="M74" s="84">
        <f t="shared" si="129"/>
        <v>1.5965215466885115E-2</v>
      </c>
      <c r="N74" s="84">
        <f t="shared" si="129"/>
        <v>1.0118692842354544E-4</v>
      </c>
      <c r="O74" s="107">
        <f t="shared" si="129"/>
        <v>2.6215727261907937E-3</v>
      </c>
      <c r="P74" s="110">
        <f t="shared" si="129"/>
        <v>4.8830801088157226E-3</v>
      </c>
      <c r="Q74" s="110"/>
      <c r="R74" s="114"/>
    </row>
    <row r="75" spans="1:18" ht="26.25" thickBot="1" x14ac:dyDescent="0.3">
      <c r="A75" s="97" t="s">
        <v>12</v>
      </c>
      <c r="B75" s="98"/>
      <c r="C75" s="99">
        <f>+C73/B73-1</f>
        <v>8.8829874903561024</v>
      </c>
      <c r="D75" s="99">
        <f t="shared" ref="D75" si="130">+D73/C73-1</f>
        <v>-0.95767940533191531</v>
      </c>
      <c r="E75" s="99">
        <f t="shared" ref="E75" si="131">+E73/D73-1</f>
        <v>-0.66442601484066266</v>
      </c>
      <c r="F75" s="99">
        <f t="shared" ref="F75" si="132">+F73/E73-1</f>
        <v>9.0169094693024618</v>
      </c>
      <c r="G75" s="100"/>
      <c r="H75" s="101"/>
      <c r="I75" s="2"/>
      <c r="J75" s="81" t="s">
        <v>12</v>
      </c>
      <c r="K75" s="85"/>
      <c r="L75" s="86">
        <f>+L73/K73-1</f>
        <v>2.4189768815257677</v>
      </c>
      <c r="M75" s="86">
        <f t="shared" ref="M75" si="133">+M73/L73-1</f>
        <v>-7.5330660973443098E-2</v>
      </c>
      <c r="N75" s="86">
        <f t="shared" ref="N75" si="134">+N73/M73-1</f>
        <v>-0.99377617998877221</v>
      </c>
      <c r="O75" s="108">
        <f t="shared" ref="O75" si="135">+O73/N73-1</f>
        <v>26.837332562397258</v>
      </c>
      <c r="P75" s="111">
        <f t="shared" ref="P75" si="136">+P73/O73-1</f>
        <v>0.8328457980807813</v>
      </c>
      <c r="Q75" s="87"/>
      <c r="R75" s="88"/>
    </row>
    <row r="76" spans="1:18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spans="1:18" ht="15.75" thickBot="1" x14ac:dyDescent="0.3">
      <c r="A77" s="269" t="s">
        <v>254</v>
      </c>
      <c r="B77" s="270"/>
      <c r="C77" s="270"/>
      <c r="D77" s="270"/>
      <c r="E77" s="270"/>
      <c r="F77" s="270"/>
      <c r="G77" s="270"/>
      <c r="H77" s="271"/>
      <c r="I77" s="2"/>
      <c r="J77" s="269" t="s">
        <v>255</v>
      </c>
      <c r="K77" s="270"/>
      <c r="L77" s="270"/>
      <c r="M77" s="270"/>
      <c r="N77" s="270"/>
      <c r="O77" s="270"/>
      <c r="P77" s="270"/>
      <c r="Q77" s="270"/>
      <c r="R77" s="271"/>
    </row>
    <row r="78" spans="1:18" ht="38.25" x14ac:dyDescent="0.25">
      <c r="A78" s="74"/>
      <c r="B78" s="75">
        <v>2016</v>
      </c>
      <c r="C78" s="75">
        <f>+B78+1</f>
        <v>2017</v>
      </c>
      <c r="D78" s="75">
        <f t="shared" ref="D78:G78" si="137">+C78+1</f>
        <v>2018</v>
      </c>
      <c r="E78" s="75">
        <f t="shared" si="137"/>
        <v>2019</v>
      </c>
      <c r="F78" s="75">
        <f t="shared" si="137"/>
        <v>2020</v>
      </c>
      <c r="G78" s="76">
        <f t="shared" si="137"/>
        <v>2021</v>
      </c>
      <c r="H78" s="77" t="s">
        <v>16</v>
      </c>
      <c r="I78" s="2"/>
      <c r="J78" s="103"/>
      <c r="K78" s="102">
        <v>2016</v>
      </c>
      <c r="L78" s="102">
        <f>+K78+1</f>
        <v>2017</v>
      </c>
      <c r="M78" s="102">
        <f t="shared" ref="M78:P78" si="138">+L78+1</f>
        <v>2018</v>
      </c>
      <c r="N78" s="102">
        <f t="shared" si="138"/>
        <v>2019</v>
      </c>
      <c r="O78" s="104">
        <f t="shared" si="138"/>
        <v>2020</v>
      </c>
      <c r="P78" s="109">
        <f t="shared" si="138"/>
        <v>2021</v>
      </c>
      <c r="Q78" s="115" t="s">
        <v>16</v>
      </c>
      <c r="R78" s="112" t="s">
        <v>21</v>
      </c>
    </row>
    <row r="79" spans="1:18" x14ac:dyDescent="0.25">
      <c r="A79" s="78" t="s">
        <v>10</v>
      </c>
      <c r="B79" s="119">
        <f>+'[1]2.CONSUMO ARGENTINA POR ENVASE'!I317/10000</f>
        <v>68.129000000000005</v>
      </c>
      <c r="C79" s="119">
        <f>+'[1]2.CONSUMO ARGENTINA POR ENVASE'!I329/10000</f>
        <v>59.362499999999997</v>
      </c>
      <c r="D79" s="119">
        <f>+'[1]2.CONSUMO ARGENTINA POR ENVASE'!I341/10000</f>
        <v>60.1753</v>
      </c>
      <c r="E79" s="119">
        <f>+'[1]2.CONSUMO ARGENTINA POR ENVASE'!I353/10000</f>
        <v>60.9681</v>
      </c>
      <c r="F79" s="119">
        <f>+'[1]2.CONSUMO ARGENTINA POR ENVASE'!I365/10000</f>
        <v>69.565700000000007</v>
      </c>
      <c r="G79" s="121">
        <f>+'[1]2.CONSUMO ARGENTINA POR ENVASE'!I377/10000</f>
        <v>65.143000000000001</v>
      </c>
      <c r="H79" s="7">
        <f>+G79/F79-1</f>
        <v>-6.3575871442391962E-2</v>
      </c>
      <c r="I79" s="2"/>
      <c r="J79" s="78" t="s">
        <v>10</v>
      </c>
      <c r="K79" s="119">
        <f>+SUM('[1]2.CONSUMO ARGENTINA POR ENVASE'!I306:I317)/10000</f>
        <v>1020.8779059999998</v>
      </c>
      <c r="L79" s="119">
        <f>+SUM(C79)+SUM(B80:B90)</f>
        <v>932.87149999999997</v>
      </c>
      <c r="M79" s="119">
        <f t="shared" ref="M79:P79" si="139">+SUM(D79)+SUM(C80:C90)</f>
        <v>893.31579999999997</v>
      </c>
      <c r="N79" s="119">
        <f t="shared" si="139"/>
        <v>840.39490000000001</v>
      </c>
      <c r="O79" s="119">
        <f t="shared" si="139"/>
        <v>893.8569</v>
      </c>
      <c r="P79" s="121">
        <f t="shared" si="139"/>
        <v>937.33370000000014</v>
      </c>
      <c r="Q79" s="116">
        <f>+P79/O79-1</f>
        <v>4.8639552930676233E-2</v>
      </c>
      <c r="R79" s="7">
        <f>+POWER(P79/K79,0.2)-1</f>
        <v>-1.6930809824562632E-2</v>
      </c>
    </row>
    <row r="80" spans="1:18" x14ac:dyDescent="0.25">
      <c r="A80" s="78" t="s">
        <v>11</v>
      </c>
      <c r="B80" s="119">
        <f>+'[1]2.CONSUMO ARGENTINA POR ENVASE'!I318/10000</f>
        <v>66.092699999999994</v>
      </c>
      <c r="C80" s="119">
        <f>+'[1]2.CONSUMO ARGENTINA POR ENVASE'!I330/10000</f>
        <v>56.695799999999998</v>
      </c>
      <c r="D80" s="119">
        <f>+'[1]2.CONSUMO ARGENTINA POR ENVASE'!I342/10000</f>
        <v>56.317</v>
      </c>
      <c r="E80" s="119">
        <f>+'[1]2.CONSUMO ARGENTINA POR ENVASE'!I354/10000</f>
        <v>58.876600000000003</v>
      </c>
      <c r="F80" s="119">
        <f>+'[1]2.CONSUMO ARGENTINA POR ENVASE'!I366/10000</f>
        <v>63.703800000000001</v>
      </c>
      <c r="G80" s="121">
        <f>+'[1]2.CONSUMO ARGENTINA POR ENVASE'!I378/10000</f>
        <v>57.4679</v>
      </c>
      <c r="H80" s="7">
        <f t="shared" ref="H80:H84" si="140">+G80/F80-1</f>
        <v>-9.788897993526291E-2</v>
      </c>
      <c r="I80" s="2"/>
      <c r="J80" s="78" t="s">
        <v>11</v>
      </c>
      <c r="K80" s="119">
        <f>+SUM('[1]2.CONSUMO ARGENTINA POR ENVASE'!I307:I318)/10000</f>
        <v>1017.0515859999999</v>
      </c>
      <c r="L80" s="119">
        <f>+SUM(C79:C80)+SUM(B81:B90)</f>
        <v>923.47460000000012</v>
      </c>
      <c r="M80" s="119">
        <f t="shared" ref="M80:P80" si="141">+SUM(D79:D80)+SUM(C81:C90)</f>
        <v>892.93700000000001</v>
      </c>
      <c r="N80" s="119">
        <f t="shared" si="141"/>
        <v>842.95449999999994</v>
      </c>
      <c r="O80" s="119">
        <f t="shared" si="141"/>
        <v>898.68409999999994</v>
      </c>
      <c r="P80" s="121">
        <f t="shared" si="141"/>
        <v>931.09780000000001</v>
      </c>
      <c r="Q80" s="116">
        <f t="shared" ref="Q80:Q84" si="142">+P80/O80-1</f>
        <v>3.6067957583760579E-2</v>
      </c>
      <c r="R80" s="7">
        <f t="shared" ref="R80:R84" si="143">+POWER(P80/K80,0.2)-1</f>
        <v>-1.750473999510882E-2</v>
      </c>
    </row>
    <row r="81" spans="1:18" x14ac:dyDescent="0.25">
      <c r="A81" s="78" t="s">
        <v>0</v>
      </c>
      <c r="B81" s="119">
        <f>+'[1]2.CONSUMO ARGENTINA POR ENVASE'!I319/10000</f>
        <v>75.850499999999997</v>
      </c>
      <c r="C81" s="119">
        <f>+'[1]2.CONSUMO ARGENTINA POR ENVASE'!I331/10000</f>
        <v>70.5274</v>
      </c>
      <c r="D81" s="119">
        <f>+'[1]2.CONSUMO ARGENTINA POR ENVASE'!I343/10000</f>
        <v>68.701999999999998</v>
      </c>
      <c r="E81" s="119">
        <f>+'[1]2.CONSUMO ARGENTINA POR ENVASE'!I355/10000</f>
        <v>67.278499999999994</v>
      </c>
      <c r="F81" s="119">
        <f>+'[1]2.CONSUMO ARGENTINA POR ENVASE'!I367/10000</f>
        <v>63.840899999999998</v>
      </c>
      <c r="G81" s="121">
        <f>+'[1]2.CONSUMO ARGENTINA POR ENVASE'!I379/10000</f>
        <v>56.489800000000002</v>
      </c>
      <c r="H81" s="7">
        <f t="shared" si="140"/>
        <v>-0.1151471862082144</v>
      </c>
      <c r="I81" s="2"/>
      <c r="J81" s="78" t="s">
        <v>0</v>
      </c>
      <c r="K81" s="119">
        <f>+SUM('[1]2.CONSUMO ARGENTINA POR ENVASE'!I308:I319)/10000</f>
        <v>1012.026923</v>
      </c>
      <c r="L81" s="119">
        <f>+SUM(C79:C81)+SUM(B82:B90)</f>
        <v>918.15149999999994</v>
      </c>
      <c r="M81" s="119">
        <f t="shared" ref="M81:P81" si="144">+SUM(D79:D81)+SUM(C82:C90)</f>
        <v>891.11159999999995</v>
      </c>
      <c r="N81" s="119">
        <f t="shared" si="144"/>
        <v>841.53099999999995</v>
      </c>
      <c r="O81" s="119">
        <f t="shared" si="144"/>
        <v>895.24649999999997</v>
      </c>
      <c r="P81" s="121">
        <f t="shared" si="144"/>
        <v>923.74670000000015</v>
      </c>
      <c r="Q81" s="116">
        <f t="shared" si="142"/>
        <v>3.1835030910481343E-2</v>
      </c>
      <c r="R81" s="7">
        <f t="shared" si="143"/>
        <v>-1.8088906304095431E-2</v>
      </c>
    </row>
    <row r="82" spans="1:18" x14ac:dyDescent="0.25">
      <c r="A82" s="78" t="s">
        <v>1</v>
      </c>
      <c r="B82" s="119">
        <f>+'[1]2.CONSUMO ARGENTINA POR ENVASE'!I320/10000</f>
        <v>80.637100000000004</v>
      </c>
      <c r="C82" s="119">
        <f>+'[1]2.CONSUMO ARGENTINA POR ENVASE'!I332/10000</f>
        <v>67.297700000000006</v>
      </c>
      <c r="D82" s="119">
        <f>+'[1]2.CONSUMO ARGENTINA POR ENVASE'!I344/10000</f>
        <v>65.8476</v>
      </c>
      <c r="E82" s="119">
        <f>+'[1]2.CONSUMO ARGENTINA POR ENVASE'!I356/10000</f>
        <v>66.141300000000001</v>
      </c>
      <c r="F82" s="119">
        <f>+'[1]2.CONSUMO ARGENTINA POR ENVASE'!I368/10000</f>
        <v>67.858199999999997</v>
      </c>
      <c r="G82" s="121">
        <f>+'[1]2.CONSUMO ARGENTINA POR ENVASE'!I380/10000</f>
        <v>63.348599999999998</v>
      </c>
      <c r="H82" s="7">
        <f t="shared" si="140"/>
        <v>-6.645622783981886E-2</v>
      </c>
      <c r="I82" s="2"/>
      <c r="J82" s="78" t="s">
        <v>1</v>
      </c>
      <c r="K82" s="119">
        <f>+SUM('[1]2.CONSUMO ARGENTINA POR ENVASE'!I309:I320)/10000</f>
        <v>1008.616551</v>
      </c>
      <c r="L82" s="119">
        <f>+SUM(C79:C82)+SUM(B83:B90)</f>
        <v>904.81209999999987</v>
      </c>
      <c r="M82" s="119">
        <f t="shared" ref="M82:P82" si="145">+SUM(D79:D82)+SUM(C83:C90)</f>
        <v>889.66149999999993</v>
      </c>
      <c r="N82" s="119">
        <f t="shared" si="145"/>
        <v>841.82469999999989</v>
      </c>
      <c r="O82" s="119">
        <f t="shared" si="145"/>
        <v>896.96340000000009</v>
      </c>
      <c r="P82" s="121">
        <f t="shared" si="145"/>
        <v>919.23710000000005</v>
      </c>
      <c r="Q82" s="116">
        <f t="shared" si="142"/>
        <v>2.4832339870277886E-2</v>
      </c>
      <c r="R82" s="7">
        <f t="shared" si="143"/>
        <v>-1.8387024055920742E-2</v>
      </c>
    </row>
    <row r="83" spans="1:18" x14ac:dyDescent="0.25">
      <c r="A83" s="78" t="s">
        <v>2</v>
      </c>
      <c r="B83" s="119">
        <f>+'[1]2.CONSUMO ARGENTINA POR ENVASE'!I321/10000</f>
        <v>77.721000000000004</v>
      </c>
      <c r="C83" s="119">
        <f>+'[1]2.CONSUMO ARGENTINA POR ENVASE'!I333/10000</f>
        <v>82.424899999999994</v>
      </c>
      <c r="D83" s="119">
        <f>+'[1]2.CONSUMO ARGENTINA POR ENVASE'!I345/10000</f>
        <v>75.917000000000002</v>
      </c>
      <c r="E83" s="119">
        <f>+'[1]2.CONSUMO ARGENTINA POR ENVASE'!I357/10000</f>
        <v>82.659000000000006</v>
      </c>
      <c r="F83" s="119">
        <f>+'[1]2.CONSUMO ARGENTINA POR ENVASE'!I369/10000</f>
        <v>80.617400000000004</v>
      </c>
      <c r="G83" s="121">
        <f>+'[1]2.CONSUMO ARGENTINA POR ENVASE'!I381/10000</f>
        <v>60.25</v>
      </c>
      <c r="H83" s="7">
        <f t="shared" si="140"/>
        <v>-0.25264272973328339</v>
      </c>
      <c r="I83" s="2"/>
      <c r="J83" s="78" t="s">
        <v>2</v>
      </c>
      <c r="K83" s="119">
        <f>+SUM('[1]2.CONSUMO ARGENTINA POR ENVASE'!I310:I321)/10000</f>
        <v>1001.8343880000001</v>
      </c>
      <c r="L83" s="119">
        <f>+SUM(C79:C83)+SUM(B84:B90)</f>
        <v>909.51599999999985</v>
      </c>
      <c r="M83" s="119">
        <f t="shared" ref="M83:P83" si="146">+SUM(D79:D83)+SUM(C84:C90)</f>
        <v>883.15359999999998</v>
      </c>
      <c r="N83" s="119">
        <f t="shared" si="146"/>
        <v>848.56669999999997</v>
      </c>
      <c r="O83" s="119">
        <f t="shared" si="146"/>
        <v>894.92180000000008</v>
      </c>
      <c r="P83" s="121">
        <f t="shared" si="146"/>
        <v>898.86970000000008</v>
      </c>
      <c r="Q83" s="116">
        <f t="shared" si="142"/>
        <v>4.4114468996061529E-3</v>
      </c>
      <c r="R83" s="7">
        <f t="shared" si="143"/>
        <v>-2.1456444169967726E-2</v>
      </c>
    </row>
    <row r="84" spans="1:18" x14ac:dyDescent="0.25">
      <c r="A84" s="78" t="s">
        <v>3</v>
      </c>
      <c r="B84" s="119">
        <f>+'[1]2.CONSUMO ARGENTINA POR ENVASE'!I322/10000</f>
        <v>75.114500000000007</v>
      </c>
      <c r="C84" s="119">
        <f>+'[1]2.CONSUMO ARGENTINA POR ENVASE'!I334/10000</f>
        <v>84.910499999999999</v>
      </c>
      <c r="D84" s="119">
        <f>+'[1]2.CONSUMO ARGENTINA POR ENVASE'!I346/10000</f>
        <v>77.850099999999998</v>
      </c>
      <c r="E84" s="119">
        <f>+'[1]2.CONSUMO ARGENTINA POR ENVASE'!I358/10000</f>
        <v>72.9024</v>
      </c>
      <c r="F84" s="119">
        <f>+'[1]2.CONSUMO ARGENTINA POR ENVASE'!I370/10000</f>
        <v>91.588099999999997</v>
      </c>
      <c r="G84" s="121">
        <f>+'[1]2.CONSUMO ARGENTINA POR ENVASE'!I382/10000</f>
        <v>80.979900000000001</v>
      </c>
      <c r="H84" s="7">
        <f t="shared" si="140"/>
        <v>-0.11582509081419967</v>
      </c>
      <c r="I84" s="2"/>
      <c r="J84" s="78" t="s">
        <v>3</v>
      </c>
      <c r="K84" s="119">
        <f>+SUM('[1]2.CONSUMO ARGENTINA POR ENVASE'!I311:I322)/10000</f>
        <v>980.76753200000007</v>
      </c>
      <c r="L84" s="119">
        <f>+SUM(C79:C84)+SUM(B85:B90)</f>
        <v>919.3119999999999</v>
      </c>
      <c r="M84" s="119">
        <f t="shared" ref="M84:P84" si="147">+SUM(D79:D84)+SUM(C85:C90)</f>
        <v>876.09320000000002</v>
      </c>
      <c r="N84" s="119">
        <f t="shared" si="147"/>
        <v>843.61899999999991</v>
      </c>
      <c r="O84" s="119">
        <f t="shared" si="147"/>
        <v>913.60750000000007</v>
      </c>
      <c r="P84" s="121">
        <f t="shared" si="147"/>
        <v>888.26149999999996</v>
      </c>
      <c r="Q84" s="116">
        <f t="shared" si="142"/>
        <v>-2.7742766997863044E-2</v>
      </c>
      <c r="R84" s="7">
        <f t="shared" si="143"/>
        <v>-1.9618851495325496E-2</v>
      </c>
    </row>
    <row r="85" spans="1:18" x14ac:dyDescent="0.25">
      <c r="A85" s="78" t="s">
        <v>4</v>
      </c>
      <c r="B85" s="119">
        <f>+'[1]2.CONSUMO ARGENTINA POR ENVASE'!I323/10000</f>
        <v>79.930800000000005</v>
      </c>
      <c r="C85" s="119">
        <f>+'[1]2.CONSUMO ARGENTINA POR ENVASE'!I335/10000</f>
        <v>81.853399999999993</v>
      </c>
      <c r="D85" s="119">
        <f>+'[1]2.CONSUMO ARGENTINA POR ENVASE'!I347/10000</f>
        <v>76.870999999999995</v>
      </c>
      <c r="E85" s="119">
        <f>+'[1]2.CONSUMO ARGENTINA POR ENVASE'!I359/10000</f>
        <v>80.507599999999996</v>
      </c>
      <c r="F85" s="119">
        <f>+'[1]2.CONSUMO ARGENTINA POR ENVASE'!I371/10000</f>
        <v>98.247399999999999</v>
      </c>
      <c r="G85" s="121">
        <f>+'[1]2.CONSUMO ARGENTINA POR ENVASE'!I383/10000</f>
        <v>78.067800000000005</v>
      </c>
      <c r="H85" s="7">
        <f t="shared" ref="H85" si="148">+G85/F85-1</f>
        <v>-0.20539576619839295</v>
      </c>
      <c r="I85" s="2"/>
      <c r="J85" s="78" t="s">
        <v>4</v>
      </c>
      <c r="K85" s="119">
        <f>+SUM('[1]2.CONSUMO ARGENTINA POR ENVASE'!I312:I323)/10000</f>
        <v>967.51244499999996</v>
      </c>
      <c r="L85" s="119">
        <f>+SUM(C79:C85)+SUM(B86:B90)</f>
        <v>921.2346</v>
      </c>
      <c r="M85" s="119">
        <f t="shared" ref="M85:P85" si="149">+SUM(D79:D85)+SUM(C86:C90)</f>
        <v>871.11079999999993</v>
      </c>
      <c r="N85" s="119">
        <f t="shared" si="149"/>
        <v>847.25559999999996</v>
      </c>
      <c r="O85" s="119">
        <f t="shared" si="149"/>
        <v>931.34730000000002</v>
      </c>
      <c r="P85" s="121">
        <f t="shared" si="149"/>
        <v>868.08189999999991</v>
      </c>
      <c r="Q85" s="116">
        <f t="shared" ref="Q85:Q86" si="150">+P85/O85-1</f>
        <v>-6.7928902569428296E-2</v>
      </c>
      <c r="R85" s="7">
        <f t="shared" ref="R85:R86" si="151">+POWER(P85/K85,0.2)-1</f>
        <v>-2.1454941404061456E-2</v>
      </c>
    </row>
    <row r="86" spans="1:18" x14ac:dyDescent="0.25">
      <c r="A86" s="78" t="s">
        <v>5</v>
      </c>
      <c r="B86" s="119">
        <f>+'[1]2.CONSUMO ARGENTINA POR ENVASE'!I324/10000</f>
        <v>90.293899999999994</v>
      </c>
      <c r="C86" s="119">
        <f>+'[1]2.CONSUMO ARGENTINA POR ENVASE'!I336/10000</f>
        <v>83.388800000000003</v>
      </c>
      <c r="D86" s="119">
        <f>+'[1]2.CONSUMO ARGENTINA POR ENVASE'!I348/10000</f>
        <v>78.863500000000002</v>
      </c>
      <c r="E86" s="119">
        <f>+'[1]2.CONSUMO ARGENTINA POR ENVASE'!I360/10000</f>
        <v>84.476500000000001</v>
      </c>
      <c r="F86" s="119">
        <f>+'[1]2.CONSUMO ARGENTINA POR ENVASE'!I372/10000</f>
        <v>85.673500000000004</v>
      </c>
      <c r="G86" s="121">
        <f>+'[1]2.CONSUMO ARGENTINA POR ENVASE'!I384/10000</f>
        <v>79.331199999999995</v>
      </c>
      <c r="H86" s="7">
        <f t="shared" ref="H86" si="152">+G86/F86-1</f>
        <v>-7.4028725335138712E-2</v>
      </c>
      <c r="I86" s="2"/>
      <c r="J86" s="78" t="s">
        <v>5</v>
      </c>
      <c r="K86" s="119">
        <f>+SUM('[1]2.CONSUMO ARGENTINA POR ENVASE'!I313:I324)/10000</f>
        <v>972.14110099999994</v>
      </c>
      <c r="L86" s="119">
        <f>+SUM(C79:C86)+SUM(B87:B90)</f>
        <v>914.32950000000005</v>
      </c>
      <c r="M86" s="119">
        <f t="shared" ref="M86:O86" si="153">+SUM(D79:D86)+SUM(C87:C90)</f>
        <v>866.58549999999991</v>
      </c>
      <c r="N86" s="119">
        <f t="shared" si="153"/>
        <v>852.86860000000001</v>
      </c>
      <c r="O86" s="119">
        <f t="shared" si="153"/>
        <v>932.54430000000002</v>
      </c>
      <c r="P86" s="121">
        <f t="shared" ref="P86" si="154">+SUM(G79:G86)+SUM(F87:F90)</f>
        <v>861.73959999999988</v>
      </c>
      <c r="Q86" s="116">
        <f t="shared" si="150"/>
        <v>-7.5926366179065341E-2</v>
      </c>
      <c r="R86" s="7">
        <f t="shared" si="151"/>
        <v>-2.3821250677921402E-2</v>
      </c>
    </row>
    <row r="87" spans="1:18" x14ac:dyDescent="0.25">
      <c r="A87" s="78" t="s">
        <v>6</v>
      </c>
      <c r="B87" s="119">
        <f>+'[1]2.CONSUMO ARGENTINA POR ENVASE'!I325/10000</f>
        <v>90.968999999999994</v>
      </c>
      <c r="C87" s="119">
        <f>+'[1]2.CONSUMO ARGENTINA POR ENVASE'!I337/10000</f>
        <v>84.113399999999999</v>
      </c>
      <c r="D87" s="119">
        <f>+'[1]2.CONSUMO ARGENTINA POR ENVASE'!I349/10000</f>
        <v>72.561199999999999</v>
      </c>
      <c r="E87" s="119">
        <f>+'[1]2.CONSUMO ARGENTINA POR ENVASE'!I361/10000</f>
        <v>79.028000000000006</v>
      </c>
      <c r="F87" s="119">
        <f>+'[1]2.CONSUMO ARGENTINA POR ENVASE'!I373/10000</f>
        <v>86.1584</v>
      </c>
      <c r="G87" s="121"/>
      <c r="H87" s="8"/>
      <c r="I87" s="2"/>
      <c r="J87" s="78" t="s">
        <v>6</v>
      </c>
      <c r="K87" s="119">
        <f>+SUM('[1]2.CONSUMO ARGENTINA POR ENVASE'!I314:I325)/10000</f>
        <v>972.76155700000004</v>
      </c>
      <c r="L87" s="119">
        <f>+SUM(C79:C87)+SUM(B88:B90)</f>
        <v>907.47389999999996</v>
      </c>
      <c r="M87" s="119">
        <f t="shared" ref="M87:O87" si="155">+SUM(D79:D87)+SUM(C88:C90)</f>
        <v>855.03329999999994</v>
      </c>
      <c r="N87" s="119">
        <f t="shared" si="155"/>
        <v>859.33539999999994</v>
      </c>
      <c r="O87" s="119">
        <f t="shared" si="155"/>
        <v>939.67470000000003</v>
      </c>
      <c r="P87" s="121"/>
      <c r="Q87" s="117"/>
      <c r="R87" s="8"/>
    </row>
    <row r="88" spans="1:18" x14ac:dyDescent="0.25">
      <c r="A88" s="78" t="s">
        <v>7</v>
      </c>
      <c r="B88" s="119">
        <f>+'[1]2.CONSUMO ARGENTINA POR ENVASE'!I326/10000</f>
        <v>83.134399999999999</v>
      </c>
      <c r="C88" s="119">
        <f>+'[1]2.CONSUMO ARGENTINA POR ENVASE'!I338/10000</f>
        <v>78.059299999999993</v>
      </c>
      <c r="D88" s="119">
        <f>+'[1]2.CONSUMO ARGENTINA POR ENVASE'!I350/10000</f>
        <v>70.200900000000004</v>
      </c>
      <c r="E88" s="119">
        <f>+'[1]2.CONSUMO ARGENTINA POR ENVASE'!I362/10000</f>
        <v>82.063500000000005</v>
      </c>
      <c r="F88" s="119">
        <f>+'[1]2.CONSUMO ARGENTINA POR ENVASE'!I374/10000</f>
        <v>83.119900000000001</v>
      </c>
      <c r="G88" s="121"/>
      <c r="H88" s="8"/>
      <c r="I88" s="2"/>
      <c r="J88" s="78" t="s">
        <v>7</v>
      </c>
      <c r="K88" s="119">
        <f>+SUM('[1]2.CONSUMO ARGENTINA POR ENVASE'!I315:I326)/10000</f>
        <v>961.08738100000005</v>
      </c>
      <c r="L88" s="119">
        <f>+SUM(C79:C88)+SUM(B89:B90)</f>
        <v>902.39879999999994</v>
      </c>
      <c r="M88" s="119">
        <f t="shared" ref="M88:O88" si="156">+SUM(D79:D88)+SUM(C89:C90)</f>
        <v>847.17489999999998</v>
      </c>
      <c r="N88" s="119">
        <f t="shared" si="156"/>
        <v>871.19799999999987</v>
      </c>
      <c r="O88" s="119">
        <f t="shared" si="156"/>
        <v>940.73110000000008</v>
      </c>
      <c r="P88" s="121"/>
      <c r="Q88" s="117"/>
      <c r="R88" s="8"/>
    </row>
    <row r="89" spans="1:18" x14ac:dyDescent="0.25">
      <c r="A89" s="78" t="s">
        <v>8</v>
      </c>
      <c r="B89" s="119">
        <f>+'[1]2.CONSUMO ARGENTINA POR ENVASE'!I327/10000</f>
        <v>79.772199999999998</v>
      </c>
      <c r="C89" s="119">
        <f>+'[1]2.CONSUMO ARGENTINA POR ENVASE'!I339/10000</f>
        <v>77.701700000000002</v>
      </c>
      <c r="D89" s="119">
        <f>+'[1]2.CONSUMO ARGENTINA POR ENVASE'!I351/10000</f>
        <v>68.101699999999994</v>
      </c>
      <c r="E89" s="119">
        <f>+'[1]2.CONSUMO ARGENTINA POR ENVASE'!I363/10000</f>
        <v>77.373199999999997</v>
      </c>
      <c r="F89" s="119">
        <f>+'[1]2.CONSUMO ARGENTINA POR ENVASE'!I375/10000</f>
        <v>76.189899999999994</v>
      </c>
      <c r="G89" s="121"/>
      <c r="H89" s="8"/>
      <c r="I89" s="2"/>
      <c r="J89" s="78" t="s">
        <v>8</v>
      </c>
      <c r="K89" s="119">
        <f>+SUM('[1]2.CONSUMO ARGENTINA POR ENVASE'!I316:I327)/10000</f>
        <v>952.13688100000002</v>
      </c>
      <c r="L89" s="119">
        <f>+SUM(C79:C89)+SUM(B90)</f>
        <v>900.3282999999999</v>
      </c>
      <c r="M89" s="119">
        <f t="shared" ref="M89:O89" si="157">+SUM(D79:D89)+SUM(C90)</f>
        <v>837.57490000000007</v>
      </c>
      <c r="N89" s="119">
        <f t="shared" si="157"/>
        <v>880.46949999999993</v>
      </c>
      <c r="O89" s="119">
        <f t="shared" si="157"/>
        <v>939.54780000000005</v>
      </c>
      <c r="P89" s="121"/>
      <c r="Q89" s="117"/>
      <c r="R89" s="8"/>
    </row>
    <row r="90" spans="1:18" x14ac:dyDescent="0.25">
      <c r="A90" s="78" t="s">
        <v>9</v>
      </c>
      <c r="B90" s="119">
        <f>+'[1]2.CONSUMO ARGENTINA POR ENVASE'!I328/10000</f>
        <v>73.992900000000006</v>
      </c>
      <c r="C90" s="119">
        <f>+'[1]2.CONSUMO ARGENTINA POR ENVASE'!I340/10000</f>
        <v>66.167599999999993</v>
      </c>
      <c r="D90" s="119">
        <f>+'[1]2.CONSUMO ARGENTINA POR ENVASE'!I352/10000</f>
        <v>68.194800000000001</v>
      </c>
      <c r="E90" s="119">
        <f>+'[1]2.CONSUMO ARGENTINA POR ENVASE'!I364/10000</f>
        <v>72.9846</v>
      </c>
      <c r="F90" s="119">
        <f>+'[1]2.CONSUMO ARGENTINA POR ENVASE'!I376/10000</f>
        <v>75.193200000000004</v>
      </c>
      <c r="G90" s="121"/>
      <c r="H90" s="8"/>
      <c r="I90" s="2"/>
      <c r="J90" s="78" t="s">
        <v>9</v>
      </c>
      <c r="K90" s="119">
        <f>+SUM('[1]2.CONSUMO ARGENTINA POR ENVASE'!I317:I328)/10000</f>
        <v>941.63800000000003</v>
      </c>
      <c r="L90" s="119">
        <f>+SUM(C79:C90)</f>
        <v>892.50299999999993</v>
      </c>
      <c r="M90" s="119">
        <f t="shared" ref="M90:O90" si="158">+SUM(D79:D90)</f>
        <v>839.60210000000006</v>
      </c>
      <c r="N90" s="119">
        <f t="shared" si="158"/>
        <v>885.25929999999994</v>
      </c>
      <c r="O90" s="119">
        <f t="shared" si="158"/>
        <v>941.7564000000001</v>
      </c>
      <c r="P90" s="121"/>
      <c r="Q90" s="117"/>
      <c r="R90" s="8"/>
    </row>
    <row r="91" spans="1:18" ht="25.5" x14ac:dyDescent="0.25">
      <c r="A91" s="89" t="s">
        <v>13</v>
      </c>
      <c r="B91" s="122">
        <f>SUM(B79:B90)</f>
        <v>941.63799999999992</v>
      </c>
      <c r="C91" s="122">
        <f t="shared" ref="C91:F91" si="159">SUM(C79:C90)</f>
        <v>892.50299999999993</v>
      </c>
      <c r="D91" s="122">
        <f t="shared" si="159"/>
        <v>839.60210000000006</v>
      </c>
      <c r="E91" s="122">
        <f t="shared" si="159"/>
        <v>885.25929999999994</v>
      </c>
      <c r="F91" s="122">
        <f t="shared" si="159"/>
        <v>941.7564000000001</v>
      </c>
      <c r="G91" s="123"/>
      <c r="H91" s="92"/>
      <c r="I91" s="3"/>
      <c r="J91" s="79" t="s">
        <v>14</v>
      </c>
      <c r="K91" s="122">
        <f>+AVERAGE(K79:K90)</f>
        <v>984.03768758333342</v>
      </c>
      <c r="L91" s="122">
        <f>+AVERAGE(L79:L90)</f>
        <v>912.20048333333318</v>
      </c>
      <c r="M91" s="122">
        <f t="shared" ref="M91:P91" si="160">+AVERAGE(M79:M90)</f>
        <v>870.27951666666661</v>
      </c>
      <c r="N91" s="122">
        <f t="shared" si="160"/>
        <v>854.60643333333326</v>
      </c>
      <c r="O91" s="122">
        <f t="shared" si="160"/>
        <v>918.24015000000009</v>
      </c>
      <c r="P91" s="123">
        <f t="shared" si="160"/>
        <v>903.54600000000005</v>
      </c>
      <c r="Q91" s="118">
        <f t="shared" ref="Q91" si="161">+P91/O91-1</f>
        <v>-1.6002513068068325E-2</v>
      </c>
      <c r="R91" s="113">
        <f t="shared" ref="R91" si="162">+POWER(P91/K91,0.2)-1</f>
        <v>-1.6922611395879583E-2</v>
      </c>
    </row>
    <row r="92" spans="1:18" ht="26.25" thickBot="1" x14ac:dyDescent="0.3">
      <c r="A92" s="97" t="s">
        <v>12</v>
      </c>
      <c r="B92" s="98"/>
      <c r="C92" s="99">
        <f>+C91/B91-1</f>
        <v>-5.2180349561083972E-2</v>
      </c>
      <c r="D92" s="99">
        <f t="shared" ref="D92:F92" si="163">+D91/C91-1</f>
        <v>-5.9272517851480466E-2</v>
      </c>
      <c r="E92" s="99">
        <f t="shared" si="163"/>
        <v>5.4379568607558104E-2</v>
      </c>
      <c r="F92" s="99">
        <f t="shared" si="163"/>
        <v>6.3819832223169115E-2</v>
      </c>
      <c r="G92" s="100"/>
      <c r="H92" s="101"/>
      <c r="I92" s="2"/>
      <c r="J92" s="81" t="s">
        <v>12</v>
      </c>
      <c r="K92" s="85"/>
      <c r="L92" s="86">
        <f>+L91/K91-1</f>
        <v>-7.300249284803606E-2</v>
      </c>
      <c r="M92" s="86">
        <f t="shared" ref="M92:P92" si="164">+M91/L91-1</f>
        <v>-4.5955869825326512E-2</v>
      </c>
      <c r="N92" s="86">
        <f t="shared" si="164"/>
        <v>-1.800925223813632E-2</v>
      </c>
      <c r="O92" s="108">
        <f t="shared" si="164"/>
        <v>7.4459674283597233E-2</v>
      </c>
      <c r="P92" s="111">
        <f t="shared" si="164"/>
        <v>-1.6002513068068325E-2</v>
      </c>
      <c r="Q92" s="87"/>
      <c r="R92" s="88"/>
    </row>
  </sheetData>
  <mergeCells count="13">
    <mergeCell ref="A1:R1"/>
    <mergeCell ref="A2:R2"/>
    <mergeCell ref="A3:R3"/>
    <mergeCell ref="A5:H5"/>
    <mergeCell ref="J5:R5"/>
    <mergeCell ref="A77:H77"/>
    <mergeCell ref="J77:R77"/>
    <mergeCell ref="A23:H23"/>
    <mergeCell ref="J23:R23"/>
    <mergeCell ref="A41:H41"/>
    <mergeCell ref="J41:R41"/>
    <mergeCell ref="A59:H59"/>
    <mergeCell ref="J59:R59"/>
  </mergeCells>
  <hyperlinks>
    <hyperlink ref="T1" location="INDICE!A1" display="VOLVER INDICE" xr:uid="{E1F9B206-7F1F-4C89-8E7F-4C7BFBCA5D86}"/>
  </hyperlink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EEC9A-E954-4480-8F16-28EDAED59553}">
  <dimension ref="A1:T164"/>
  <sheetViews>
    <sheetView workbookViewId="0">
      <selection activeCell="T1" sqref="T1"/>
    </sheetView>
  </sheetViews>
  <sheetFormatPr baseColWidth="10" defaultRowHeight="15" x14ac:dyDescent="0.25"/>
  <cols>
    <col min="1" max="1" width="11.85546875" style="1" customWidth="1"/>
    <col min="2" max="8" width="8.5703125" style="1" customWidth="1"/>
    <col min="9" max="9" width="5" style="1" customWidth="1"/>
    <col min="10" max="10" width="10.5703125" style="1" customWidth="1"/>
    <col min="11" max="17" width="8.5703125" style="1" customWidth="1"/>
    <col min="18" max="18" width="9.5703125" style="1" customWidth="1"/>
    <col min="19" max="19" width="11.42578125" style="1"/>
    <col min="20" max="20" width="14.42578125" style="1" bestFit="1" customWidth="1"/>
    <col min="21" max="16384" width="11.42578125" style="1"/>
  </cols>
  <sheetData>
    <row r="1" spans="1:20" ht="15.75" x14ac:dyDescent="0.25">
      <c r="A1" s="272" t="s">
        <v>17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T1" s="247" t="s">
        <v>218</v>
      </c>
    </row>
    <row r="2" spans="1:20" ht="15.75" x14ac:dyDescent="0.25">
      <c r="A2" s="272" t="s">
        <v>22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</row>
    <row r="3" spans="1:20" ht="15.75" x14ac:dyDescent="0.25">
      <c r="A3" s="274" t="s">
        <v>19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</row>
    <row r="4" spans="1:20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</row>
    <row r="5" spans="1:20" ht="15.75" thickBot="1" x14ac:dyDescent="0.3">
      <c r="A5" s="266" t="s">
        <v>256</v>
      </c>
      <c r="B5" s="267"/>
      <c r="C5" s="267"/>
      <c r="D5" s="267"/>
      <c r="E5" s="267"/>
      <c r="F5" s="267"/>
      <c r="G5" s="267"/>
      <c r="H5" s="268"/>
      <c r="I5" s="2"/>
      <c r="J5" s="266" t="s">
        <v>257</v>
      </c>
      <c r="K5" s="267"/>
      <c r="L5" s="267"/>
      <c r="M5" s="267"/>
      <c r="N5" s="267"/>
      <c r="O5" s="267"/>
      <c r="P5" s="267"/>
      <c r="Q5" s="267"/>
      <c r="R5" s="268"/>
    </row>
    <row r="6" spans="1:20" ht="38.25" x14ac:dyDescent="0.25">
      <c r="A6" s="74"/>
      <c r="B6" s="75">
        <v>2016</v>
      </c>
      <c r="C6" s="75">
        <f>+B6+1</f>
        <v>2017</v>
      </c>
      <c r="D6" s="75">
        <f t="shared" ref="D6:G6" si="0">+C6+1</f>
        <v>2018</v>
      </c>
      <c r="E6" s="75">
        <f t="shared" si="0"/>
        <v>2019</v>
      </c>
      <c r="F6" s="75">
        <f t="shared" si="0"/>
        <v>2020</v>
      </c>
      <c r="G6" s="76">
        <f t="shared" si="0"/>
        <v>2021</v>
      </c>
      <c r="H6" s="77" t="s">
        <v>16</v>
      </c>
      <c r="I6" s="2"/>
      <c r="J6" s="103"/>
      <c r="K6" s="102">
        <v>2016</v>
      </c>
      <c r="L6" s="102">
        <f>+K6+1</f>
        <v>2017</v>
      </c>
      <c r="M6" s="102">
        <f t="shared" ref="M6:P6" si="1">+L6+1</f>
        <v>2018</v>
      </c>
      <c r="N6" s="102">
        <f t="shared" si="1"/>
        <v>2019</v>
      </c>
      <c r="O6" s="104">
        <f t="shared" si="1"/>
        <v>2020</v>
      </c>
      <c r="P6" s="109">
        <f t="shared" si="1"/>
        <v>2021</v>
      </c>
      <c r="Q6" s="115" t="s">
        <v>16</v>
      </c>
      <c r="R6" s="112" t="s">
        <v>21</v>
      </c>
    </row>
    <row r="7" spans="1:20" x14ac:dyDescent="0.25">
      <c r="A7" s="78" t="s">
        <v>10</v>
      </c>
      <c r="B7" s="6">
        <f>+'[1]CONSUMO EN ARGENTINA POR COLOR'!B317/10000</f>
        <v>10.544</v>
      </c>
      <c r="C7" s="6">
        <f>+'[1]CONSUMO EN ARGENTINA POR COLOR'!B329/10000</f>
        <v>11.9168</v>
      </c>
      <c r="D7" s="6">
        <f>+'[1]CONSUMO EN ARGENTINA POR COLOR'!B341/10000</f>
        <v>12.9787</v>
      </c>
      <c r="E7" s="6">
        <f>+'[1]CONSUMO EN ARGENTINA POR COLOR'!B353/10000</f>
        <v>11.269600000000001</v>
      </c>
      <c r="F7" s="6">
        <f>+'[1]CONSUMO EN ARGENTINA POR COLOR'!B365/10000</f>
        <v>12.043900000000001</v>
      </c>
      <c r="G7" s="73">
        <f>+'[1]CONSUMO EN ARGENTINA POR COLOR'!B377/10000</f>
        <v>14.7195</v>
      </c>
      <c r="H7" s="7">
        <f>+G7/F7-1</f>
        <v>0.22215395345361544</v>
      </c>
      <c r="I7" s="2"/>
      <c r="J7" s="78" t="s">
        <v>10</v>
      </c>
      <c r="K7" s="6">
        <f>+SUM('[1]CONSUMO EN ARGENTINA POR COLOR'!$B$306:$B$317)/10000</f>
        <v>162.250079</v>
      </c>
      <c r="L7" s="6">
        <f>+SUM(C7)+SUM(B8:B18)</f>
        <v>159.0607</v>
      </c>
      <c r="M7" s="6">
        <f t="shared" ref="M7:P7" si="2">+SUM(D7)+SUM(C8:C18)</f>
        <v>170.36450000000002</v>
      </c>
      <c r="N7" s="6">
        <f t="shared" si="2"/>
        <v>144.82429999999999</v>
      </c>
      <c r="O7" s="105">
        <f t="shared" si="2"/>
        <v>146.53659999999999</v>
      </c>
      <c r="P7" s="73">
        <f t="shared" si="2"/>
        <v>141.8058</v>
      </c>
      <c r="Q7" s="116">
        <f>+P7/O7-1</f>
        <v>-3.228408465871313E-2</v>
      </c>
      <c r="R7" s="7">
        <f>+POWER(P7/K7,0.2)-1</f>
        <v>-2.657652493616014E-2</v>
      </c>
    </row>
    <row r="8" spans="1:20" x14ac:dyDescent="0.25">
      <c r="A8" s="78" t="s">
        <v>11</v>
      </c>
      <c r="B8" s="6">
        <f>+'[1]CONSUMO EN ARGENTINA POR COLOR'!B318/10000</f>
        <v>13.2476</v>
      </c>
      <c r="C8" s="6">
        <f>+'[1]CONSUMO EN ARGENTINA POR COLOR'!B330/10000</f>
        <v>10.251300000000001</v>
      </c>
      <c r="D8" s="6">
        <f>+'[1]CONSUMO EN ARGENTINA POR COLOR'!B342/10000</f>
        <v>11.372</v>
      </c>
      <c r="E8" s="6">
        <f>+'[1]CONSUMO EN ARGENTINA POR COLOR'!B354/10000</f>
        <v>11.2159</v>
      </c>
      <c r="F8" s="6">
        <f>+'[1]CONSUMO EN ARGENTINA POR COLOR'!B366/10000</f>
        <v>10.463200000000001</v>
      </c>
      <c r="G8" s="73">
        <f>+'[1]CONSUMO EN ARGENTINA POR COLOR'!B378/10000</f>
        <v>12.541399999999999</v>
      </c>
      <c r="H8" s="7">
        <f t="shared" ref="H8:H12" si="3">+G8/F8-1</f>
        <v>0.1986199250707239</v>
      </c>
      <c r="I8" s="2"/>
      <c r="J8" s="78" t="s">
        <v>11</v>
      </c>
      <c r="K8" s="6">
        <f>+SUM('[1]CONSUMO EN ARGENTINA POR COLOR'!$B$306:$B$317)/10000</f>
        <v>162.250079</v>
      </c>
      <c r="L8" s="6">
        <f>+SUM(C7:C8)+SUM(B9:B18)</f>
        <v>156.06440000000003</v>
      </c>
      <c r="M8" s="6">
        <f t="shared" ref="M8:P8" si="4">+SUM(D7:D8)+SUM(C9:C18)</f>
        <v>171.48519999999999</v>
      </c>
      <c r="N8" s="6">
        <f t="shared" si="4"/>
        <v>144.66820000000001</v>
      </c>
      <c r="O8" s="105">
        <f t="shared" si="4"/>
        <v>145.78389999999999</v>
      </c>
      <c r="P8" s="73">
        <f t="shared" si="4"/>
        <v>143.88399999999999</v>
      </c>
      <c r="Q8" s="116">
        <f t="shared" ref="Q8:Q12" si="5">+P8/O8-1</f>
        <v>-1.3032303292750402E-2</v>
      </c>
      <c r="R8" s="7">
        <f t="shared" ref="R8:R12" si="6">+POWER(P8/K8,0.2)-1</f>
        <v>-2.3739951203892051E-2</v>
      </c>
    </row>
    <row r="9" spans="1:20" x14ac:dyDescent="0.25">
      <c r="A9" s="78" t="s">
        <v>0</v>
      </c>
      <c r="B9" s="6">
        <f>+'[1]CONSUMO EN ARGENTINA POR COLOR'!B319/10000</f>
        <v>14.026400000000001</v>
      </c>
      <c r="C9" s="6">
        <f>+'[1]CONSUMO EN ARGENTINA POR COLOR'!B331/10000</f>
        <v>14.5305</v>
      </c>
      <c r="D9" s="6">
        <f>+'[1]CONSUMO EN ARGENTINA POR COLOR'!B343/10000</f>
        <v>14.6997</v>
      </c>
      <c r="E9" s="6">
        <f>+'[1]CONSUMO EN ARGENTINA POR COLOR'!B355/10000</f>
        <v>12.2807</v>
      </c>
      <c r="F9" s="6">
        <f>+'[1]CONSUMO EN ARGENTINA POR COLOR'!B367/10000</f>
        <v>9.6738999999999997</v>
      </c>
      <c r="G9" s="73">
        <f>+'[1]CONSUMO EN ARGENTINA POR COLOR'!B379/10000</f>
        <v>9.5687999999999995</v>
      </c>
      <c r="H9" s="7">
        <f t="shared" si="3"/>
        <v>-1.0864284311394634E-2</v>
      </c>
      <c r="I9" s="2"/>
      <c r="J9" s="78" t="s">
        <v>0</v>
      </c>
      <c r="K9" s="6">
        <f>+SUM('[1]CONSUMO EN ARGENTINA POR COLOR'!$B$306:$B$317)/10000</f>
        <v>162.250079</v>
      </c>
      <c r="L9" s="6">
        <f>+SUM(C7:C9)+SUM(B10:B18)</f>
        <v>156.5685</v>
      </c>
      <c r="M9" s="6">
        <f t="shared" ref="M9:P9" si="7">+SUM(D7:D9)+SUM(C10:C18)</f>
        <v>171.65440000000001</v>
      </c>
      <c r="N9" s="6">
        <f t="shared" si="7"/>
        <v>142.2492</v>
      </c>
      <c r="O9" s="105">
        <f t="shared" si="7"/>
        <v>143.1771</v>
      </c>
      <c r="P9" s="73">
        <f t="shared" si="7"/>
        <v>143.77889999999999</v>
      </c>
      <c r="Q9" s="116">
        <f t="shared" si="5"/>
        <v>4.2031861240379165E-3</v>
      </c>
      <c r="R9" s="7">
        <f t="shared" si="6"/>
        <v>-2.3882614631880572E-2</v>
      </c>
    </row>
    <row r="10" spans="1:20" x14ac:dyDescent="0.25">
      <c r="A10" s="78" t="s">
        <v>1</v>
      </c>
      <c r="B10" s="6">
        <f>+'[1]CONSUMO EN ARGENTINA POR COLOR'!B320/10000</f>
        <v>14.9887</v>
      </c>
      <c r="C10" s="6">
        <f>+'[1]CONSUMO EN ARGENTINA POR COLOR'!B332/10000</f>
        <v>15.337400000000001</v>
      </c>
      <c r="D10" s="6">
        <f>+'[1]CONSUMO EN ARGENTINA POR COLOR'!B344/10000</f>
        <v>12.6069</v>
      </c>
      <c r="E10" s="6">
        <f>+'[1]CONSUMO EN ARGENTINA POR COLOR'!B356/10000</f>
        <v>11.315099999999999</v>
      </c>
      <c r="F10" s="6">
        <f>+'[1]CONSUMO EN ARGENTINA POR COLOR'!B368/10000</f>
        <v>10.9641</v>
      </c>
      <c r="G10" s="73">
        <f>+'[1]CONSUMO EN ARGENTINA POR COLOR'!B380/10000</f>
        <v>13.795400000000001</v>
      </c>
      <c r="H10" s="7">
        <f t="shared" si="3"/>
        <v>0.25823368995175167</v>
      </c>
      <c r="I10" s="2"/>
      <c r="J10" s="78" t="s">
        <v>1</v>
      </c>
      <c r="K10" s="6">
        <f>+SUM('[1]CONSUMO EN ARGENTINA POR COLOR'!$B$306:$B$317)/10000</f>
        <v>162.250079</v>
      </c>
      <c r="L10" s="6">
        <f>+SUM(C7:C10)+SUM(B11:B18)</f>
        <v>156.91720000000001</v>
      </c>
      <c r="M10" s="6">
        <f t="shared" ref="M10:P10" si="8">+SUM(D7:D10)+SUM(C11:C18)</f>
        <v>168.9239</v>
      </c>
      <c r="N10" s="6">
        <f t="shared" si="8"/>
        <v>140.95739999999998</v>
      </c>
      <c r="O10" s="105">
        <f t="shared" si="8"/>
        <v>142.8261</v>
      </c>
      <c r="P10" s="73">
        <f t="shared" si="8"/>
        <v>146.61020000000002</v>
      </c>
      <c r="Q10" s="116">
        <f t="shared" si="5"/>
        <v>2.6494457245559655E-2</v>
      </c>
      <c r="R10" s="7">
        <f t="shared" si="6"/>
        <v>-2.0068194217412016E-2</v>
      </c>
    </row>
    <row r="11" spans="1:20" x14ac:dyDescent="0.25">
      <c r="A11" s="78" t="s">
        <v>2</v>
      </c>
      <c r="B11" s="6">
        <f>+'[1]CONSUMO EN ARGENTINA POR COLOR'!B321/10000</f>
        <v>13.7963</v>
      </c>
      <c r="C11" s="6">
        <f>+'[1]CONSUMO EN ARGENTINA POR COLOR'!B333/10000</f>
        <v>18.9846</v>
      </c>
      <c r="D11" s="6">
        <f>+'[1]CONSUMO EN ARGENTINA POR COLOR'!B345/10000</f>
        <v>10.767099999999999</v>
      </c>
      <c r="E11" s="6">
        <f>+'[1]CONSUMO EN ARGENTINA POR COLOR'!B357/10000</f>
        <v>14.144399999999999</v>
      </c>
      <c r="F11" s="6">
        <f>+'[1]CONSUMO EN ARGENTINA POR COLOR'!B369/10000</f>
        <v>10.7499</v>
      </c>
      <c r="G11" s="73">
        <f>+'[1]CONSUMO EN ARGENTINA POR COLOR'!B381/10000</f>
        <v>11.549899999999999</v>
      </c>
      <c r="H11" s="7">
        <f t="shared" si="3"/>
        <v>7.4419296923692313E-2</v>
      </c>
      <c r="I11" s="2"/>
      <c r="J11" s="78" t="s">
        <v>2</v>
      </c>
      <c r="K11" s="6">
        <f>+SUM('[1]CONSUMO EN ARGENTINA POR COLOR'!$B$306:$B$317)/10000</f>
        <v>162.250079</v>
      </c>
      <c r="L11" s="6">
        <f>+SUM(C7:C11)+SUM(B12:B18)</f>
        <v>162.10550000000001</v>
      </c>
      <c r="M11" s="6">
        <f t="shared" ref="M11:P11" si="9">+SUM(D7:D11)+SUM(C12:C18)</f>
        <v>160.70639999999997</v>
      </c>
      <c r="N11" s="6">
        <f t="shared" si="9"/>
        <v>144.3347</v>
      </c>
      <c r="O11" s="105">
        <f t="shared" si="9"/>
        <v>139.4316</v>
      </c>
      <c r="P11" s="73">
        <f t="shared" si="9"/>
        <v>147.4102</v>
      </c>
      <c r="Q11" s="116">
        <f t="shared" si="5"/>
        <v>5.7222322629877365E-2</v>
      </c>
      <c r="R11" s="7">
        <f t="shared" si="6"/>
        <v>-1.9001092555732346E-2</v>
      </c>
    </row>
    <row r="12" spans="1:20" x14ac:dyDescent="0.25">
      <c r="A12" s="78" t="s">
        <v>3</v>
      </c>
      <c r="B12" s="6">
        <f>+'[1]CONSUMO EN ARGENTINA POR COLOR'!B322/10000</f>
        <v>11.631500000000001</v>
      </c>
      <c r="C12" s="6">
        <f>+'[1]CONSUMO EN ARGENTINA POR COLOR'!B334/10000</f>
        <v>13.6846</v>
      </c>
      <c r="D12" s="6">
        <f>+'[1]CONSUMO EN ARGENTINA POR COLOR'!B346/10000</f>
        <v>12.7455</v>
      </c>
      <c r="E12" s="6">
        <f>+'[1]CONSUMO EN ARGENTINA POR COLOR'!B358/10000</f>
        <v>11.689</v>
      </c>
      <c r="F12" s="6">
        <f>+'[1]CONSUMO EN ARGENTINA POR COLOR'!B370/10000</f>
        <v>11.636799999999999</v>
      </c>
      <c r="G12" s="73">
        <f>+'[1]CONSUMO EN ARGENTINA POR COLOR'!B382/10000</f>
        <v>11.5749</v>
      </c>
      <c r="H12" s="7">
        <f t="shared" si="3"/>
        <v>-5.3193317750583891E-3</v>
      </c>
      <c r="I12" s="2"/>
      <c r="J12" s="78" t="s">
        <v>3</v>
      </c>
      <c r="K12" s="6">
        <f>+SUM('[1]CONSUMO EN ARGENTINA POR COLOR'!$B$306:$B$317)/10000</f>
        <v>162.250079</v>
      </c>
      <c r="L12" s="6">
        <f>+SUM(C7:C12)+SUM(B13:B18)</f>
        <v>164.15859999999998</v>
      </c>
      <c r="M12" s="6">
        <f t="shared" ref="M12:P12" si="10">+SUM(D7:D12)+SUM(C13:C18)</f>
        <v>159.76729999999998</v>
      </c>
      <c r="N12" s="6">
        <f t="shared" si="10"/>
        <v>143.2782</v>
      </c>
      <c r="O12" s="105">
        <f t="shared" si="10"/>
        <v>139.37939999999998</v>
      </c>
      <c r="P12" s="73">
        <f t="shared" si="10"/>
        <v>147.34829999999999</v>
      </c>
      <c r="Q12" s="116">
        <f t="shared" si="5"/>
        <v>5.7174159165558347E-2</v>
      </c>
      <c r="R12" s="7">
        <f t="shared" si="6"/>
        <v>-1.9083493956071118E-2</v>
      </c>
    </row>
    <row r="13" spans="1:20" x14ac:dyDescent="0.25">
      <c r="A13" s="78" t="s">
        <v>4</v>
      </c>
      <c r="B13" s="6">
        <f>+'[1]CONSUMO EN ARGENTINA POR COLOR'!B323/10000</f>
        <v>13.1096</v>
      </c>
      <c r="C13" s="6">
        <f>+'[1]CONSUMO EN ARGENTINA POR COLOR'!B335/10000</f>
        <v>15.3949</v>
      </c>
      <c r="D13" s="6">
        <f>+'[1]CONSUMO EN ARGENTINA POR COLOR'!B347/10000</f>
        <v>14.168200000000001</v>
      </c>
      <c r="E13" s="6">
        <f>+'[1]CONSUMO EN ARGENTINA POR COLOR'!B359/10000</f>
        <v>14.101599999999999</v>
      </c>
      <c r="F13" s="6">
        <f>+'[1]CONSUMO EN ARGENTINA POR COLOR'!B371/10000</f>
        <v>12.1807</v>
      </c>
      <c r="G13" s="73">
        <f>+'[1]CONSUMO EN ARGENTINA POR COLOR'!B383/10000</f>
        <v>13.294499999999999</v>
      </c>
      <c r="H13" s="7">
        <f t="shared" ref="H13" si="11">+G13/F13-1</f>
        <v>9.1439736632541679E-2</v>
      </c>
      <c r="I13" s="2"/>
      <c r="J13" s="78" t="s">
        <v>4</v>
      </c>
      <c r="K13" s="6">
        <f>+SUM('[1]CONSUMO EN ARGENTINA POR COLOR'!$B$306:$B$317)/10000</f>
        <v>162.250079</v>
      </c>
      <c r="L13" s="6">
        <f>+SUM(C7:C13)+SUM(B14:B18)</f>
        <v>166.44389999999999</v>
      </c>
      <c r="M13" s="6">
        <f t="shared" ref="M13:P13" si="12">+SUM(D7:D13)+SUM(C14:C18)</f>
        <v>158.54059999999998</v>
      </c>
      <c r="N13" s="6">
        <f t="shared" si="12"/>
        <v>143.2116</v>
      </c>
      <c r="O13" s="105">
        <f t="shared" si="12"/>
        <v>137.45849999999999</v>
      </c>
      <c r="P13" s="73">
        <f t="shared" si="12"/>
        <v>148.46209999999999</v>
      </c>
      <c r="Q13" s="116">
        <f t="shared" ref="Q13" si="13">+P13/O13-1</f>
        <v>8.0050342466999158E-2</v>
      </c>
      <c r="R13" s="7">
        <f t="shared" ref="R13" si="14">+POWER(P13/K13,0.2)-1</f>
        <v>-1.7605015675007385E-2</v>
      </c>
    </row>
    <row r="14" spans="1:20" x14ac:dyDescent="0.25">
      <c r="A14" s="78" t="s">
        <v>5</v>
      </c>
      <c r="B14" s="6">
        <f>+'[1]CONSUMO EN ARGENTINA POR COLOR'!B324/10000</f>
        <v>13.707800000000001</v>
      </c>
      <c r="C14" s="6">
        <f>+'[1]CONSUMO EN ARGENTINA POR COLOR'!B336/10000</f>
        <v>15.5078</v>
      </c>
      <c r="D14" s="6">
        <f>+'[1]CONSUMO EN ARGENTINA POR COLOR'!B348/10000</f>
        <v>12.4598</v>
      </c>
      <c r="E14" s="6">
        <f>+'[1]CONSUMO EN ARGENTINA POR COLOR'!B360/10000</f>
        <v>13.613799999999999</v>
      </c>
      <c r="F14" s="6">
        <f>+'[1]CONSUMO EN ARGENTINA POR COLOR'!B372/10000</f>
        <v>10.3489</v>
      </c>
      <c r="G14" s="73">
        <f>+'[1]CONSUMO EN ARGENTINA POR COLOR'!B384/10000</f>
        <v>10.5312</v>
      </c>
      <c r="H14" s="7">
        <f t="shared" ref="H14" si="15">+G14/F14-1</f>
        <v>1.7615398738030086E-2</v>
      </c>
      <c r="I14" s="2"/>
      <c r="J14" s="78" t="s">
        <v>5</v>
      </c>
      <c r="K14" s="6">
        <f>+SUM('[1]CONSUMO EN ARGENTINA POR COLOR'!$B$306:$B$317)/10000</f>
        <v>162.250079</v>
      </c>
      <c r="L14" s="6">
        <f>+SUM(C7:C14)+SUM(B15:B18)</f>
        <v>168.2439</v>
      </c>
      <c r="M14" s="6">
        <f t="shared" ref="M14:P14" si="16">+SUM(D7:D14)+SUM(C15:C18)</f>
        <v>155.49259999999998</v>
      </c>
      <c r="N14" s="6">
        <f t="shared" si="16"/>
        <v>144.3656</v>
      </c>
      <c r="O14" s="105">
        <f t="shared" si="16"/>
        <v>134.1936</v>
      </c>
      <c r="P14" s="73">
        <f t="shared" si="16"/>
        <v>148.64439999999999</v>
      </c>
      <c r="Q14" s="116">
        <f t="shared" ref="Q14" si="17">+P14/O14-1</f>
        <v>0.10768620858222744</v>
      </c>
      <c r="R14" s="7">
        <f t="shared" ref="R14" si="18">+POWER(P14/K14,0.2)-1</f>
        <v>-1.7363873044506928E-2</v>
      </c>
    </row>
    <row r="15" spans="1:20" x14ac:dyDescent="0.25">
      <c r="A15" s="78" t="s">
        <v>6</v>
      </c>
      <c r="B15" s="6">
        <f>+'[1]CONSUMO EN ARGENTINA POR COLOR'!B325/10000</f>
        <v>12.984400000000001</v>
      </c>
      <c r="C15" s="6">
        <f>+'[1]CONSUMO EN ARGENTINA POR COLOR'!B337/10000</f>
        <v>16.739799999999999</v>
      </c>
      <c r="D15" s="6">
        <f>+'[1]CONSUMO EN ARGENTINA POR COLOR'!B349/10000</f>
        <v>11.4368</v>
      </c>
      <c r="E15" s="6">
        <f>+'[1]CONSUMO EN ARGENTINA POR COLOR'!B361/10000</f>
        <v>11.3348</v>
      </c>
      <c r="F15" s="6">
        <f>+'[1]CONSUMO EN ARGENTINA POR COLOR'!B373/10000</f>
        <v>13.5146</v>
      </c>
      <c r="G15" s="73"/>
      <c r="H15" s="8"/>
      <c r="I15" s="2"/>
      <c r="J15" s="78" t="s">
        <v>6</v>
      </c>
      <c r="K15" s="6">
        <f>+SUM('[1]CONSUMO EN ARGENTINA POR COLOR'!$B$306:$B$317)/10000</f>
        <v>162.250079</v>
      </c>
      <c r="L15" s="6">
        <f>+SUM(C7:C15)+SUM(B16:B18)</f>
        <v>171.99930000000001</v>
      </c>
      <c r="M15" s="6">
        <f t="shared" ref="M15:O15" si="19">+SUM(D7:D15)+SUM(C16:C18)</f>
        <v>150.18959999999998</v>
      </c>
      <c r="N15" s="6">
        <f t="shared" si="19"/>
        <v>144.2636</v>
      </c>
      <c r="O15" s="105">
        <f t="shared" si="19"/>
        <v>136.3734</v>
      </c>
      <c r="P15" s="73"/>
      <c r="Q15" s="117"/>
      <c r="R15" s="8"/>
    </row>
    <row r="16" spans="1:20" x14ac:dyDescent="0.25">
      <c r="A16" s="78" t="s">
        <v>7</v>
      </c>
      <c r="B16" s="6">
        <f>+'[1]CONSUMO EN ARGENTINA POR COLOR'!B326/10000</f>
        <v>13.582800000000001</v>
      </c>
      <c r="C16" s="6">
        <f>+'[1]CONSUMO EN ARGENTINA POR COLOR'!B338/10000</f>
        <v>14.2141</v>
      </c>
      <c r="D16" s="6">
        <f>+'[1]CONSUMO EN ARGENTINA POR COLOR'!B350/10000</f>
        <v>10.501899999999999</v>
      </c>
      <c r="E16" s="6">
        <f>+'[1]CONSUMO EN ARGENTINA POR COLOR'!B362/10000</f>
        <v>11.801299999999999</v>
      </c>
      <c r="F16" s="6">
        <f>+'[1]CONSUMO EN ARGENTINA POR COLOR'!B374/10000</f>
        <v>13.031499999999999</v>
      </c>
      <c r="G16" s="73"/>
      <c r="H16" s="8"/>
      <c r="I16" s="2"/>
      <c r="J16" s="78" t="s">
        <v>7</v>
      </c>
      <c r="K16" s="6">
        <f>+SUM('[1]CONSUMO EN ARGENTINA POR COLOR'!$B$306:$B$317)/10000</f>
        <v>162.250079</v>
      </c>
      <c r="L16" s="6">
        <f>+SUM(C7:C16)+SUM(B17:B18)</f>
        <v>172.63060000000002</v>
      </c>
      <c r="M16" s="6">
        <f t="shared" ref="M16:O16" si="20">+SUM(D7:D16)+SUM(C17:C18)</f>
        <v>146.47739999999999</v>
      </c>
      <c r="N16" s="6">
        <f t="shared" si="20"/>
        <v>145.56299999999999</v>
      </c>
      <c r="O16" s="105">
        <f t="shared" si="20"/>
        <v>137.60359999999997</v>
      </c>
      <c r="P16" s="73"/>
      <c r="Q16" s="117"/>
      <c r="R16" s="8"/>
    </row>
    <row r="17" spans="1:18" x14ac:dyDescent="0.25">
      <c r="A17" s="78" t="s">
        <v>8</v>
      </c>
      <c r="B17" s="6">
        <f>+'[1]CONSUMO EN ARGENTINA POR COLOR'!B327/10000</f>
        <v>13.3079</v>
      </c>
      <c r="C17" s="6">
        <f>+'[1]CONSUMO EN ARGENTINA POR COLOR'!B339/10000</f>
        <v>11.5783</v>
      </c>
      <c r="D17" s="6">
        <f>+'[1]CONSUMO EN ARGENTINA POR COLOR'!B351/10000</f>
        <v>11.0144</v>
      </c>
      <c r="E17" s="6">
        <f>+'[1]CONSUMO EN ARGENTINA POR COLOR'!B363/10000</f>
        <v>11.3886</v>
      </c>
      <c r="F17" s="6">
        <f>+'[1]CONSUMO EN ARGENTINA POR COLOR'!B375/10000</f>
        <v>10.44</v>
      </c>
      <c r="G17" s="73"/>
      <c r="H17" s="8"/>
      <c r="I17" s="2"/>
      <c r="J17" s="78" t="s">
        <v>8</v>
      </c>
      <c r="K17" s="6">
        <f>+SUM('[1]CONSUMO EN ARGENTINA POR COLOR'!$B$306:$B$317)/10000</f>
        <v>162.250079</v>
      </c>
      <c r="L17" s="6">
        <f>+SUM(C7:C17)+SUM(B18)</f>
        <v>170.90100000000001</v>
      </c>
      <c r="M17" s="6">
        <f t="shared" ref="M17:O17" si="21">+SUM(D7:D17)+SUM(C18)</f>
        <v>145.91349999999997</v>
      </c>
      <c r="N17" s="6">
        <f t="shared" si="21"/>
        <v>145.93719999999999</v>
      </c>
      <c r="O17" s="105">
        <f t="shared" si="21"/>
        <v>136.65499999999997</v>
      </c>
      <c r="P17" s="73"/>
      <c r="Q17" s="117"/>
      <c r="R17" s="8"/>
    </row>
    <row r="18" spans="1:18" x14ac:dyDescent="0.25">
      <c r="A18" s="78" t="s">
        <v>9</v>
      </c>
      <c r="B18" s="6">
        <f>+'[1]CONSUMO EN ARGENTINA POR COLOR'!B328/10000</f>
        <v>12.760899999999999</v>
      </c>
      <c r="C18" s="6">
        <f>+'[1]CONSUMO EN ARGENTINA POR COLOR'!B340/10000</f>
        <v>11.1625</v>
      </c>
      <c r="D18" s="6">
        <f>+'[1]CONSUMO EN ARGENTINA POR COLOR'!B352/10000</f>
        <v>11.782400000000001</v>
      </c>
      <c r="E18" s="6">
        <f>+'[1]CONSUMO EN ARGENTINA POR COLOR'!B364/10000</f>
        <v>11.6075</v>
      </c>
      <c r="F18" s="6">
        <f>+'[1]CONSUMO EN ARGENTINA POR COLOR'!B376/10000</f>
        <v>14.082700000000001</v>
      </c>
      <c r="G18" s="73"/>
      <c r="H18" s="8"/>
      <c r="I18" s="2"/>
      <c r="J18" s="78" t="s">
        <v>9</v>
      </c>
      <c r="K18" s="6">
        <f>+SUM('[1]CONSUMO EN ARGENTINA POR COLOR'!$B$306:$B$317)/10000</f>
        <v>162.250079</v>
      </c>
      <c r="L18" s="6">
        <f>+SUM(C7:C18)</f>
        <v>169.30260000000001</v>
      </c>
      <c r="M18" s="6">
        <f t="shared" ref="M18:O18" si="22">+SUM(D7:D18)</f>
        <v>146.53339999999997</v>
      </c>
      <c r="N18" s="6">
        <f t="shared" si="22"/>
        <v>145.76229999999998</v>
      </c>
      <c r="O18" s="105">
        <f t="shared" si="22"/>
        <v>139.13019999999997</v>
      </c>
      <c r="P18" s="73"/>
      <c r="Q18" s="117"/>
      <c r="R18" s="8"/>
    </row>
    <row r="19" spans="1:18" ht="25.5" x14ac:dyDescent="0.25">
      <c r="A19" s="89" t="s">
        <v>13</v>
      </c>
      <c r="B19" s="90">
        <f>SUM(B7:B18)</f>
        <v>157.68789999999998</v>
      </c>
      <c r="C19" s="90">
        <f t="shared" ref="C19:F19" si="23">SUM(C7:C18)</f>
        <v>169.30260000000001</v>
      </c>
      <c r="D19" s="90">
        <f t="shared" si="23"/>
        <v>146.53339999999997</v>
      </c>
      <c r="E19" s="90">
        <f t="shared" si="23"/>
        <v>145.76229999999998</v>
      </c>
      <c r="F19" s="90">
        <f t="shared" si="23"/>
        <v>139.13019999999997</v>
      </c>
      <c r="G19" s="91"/>
      <c r="H19" s="92"/>
      <c r="I19" s="3"/>
      <c r="J19" s="79" t="s">
        <v>14</v>
      </c>
      <c r="K19" s="82">
        <f t="shared" ref="K19" si="24">+AVERAGE(K7:K18)</f>
        <v>162.25007899999997</v>
      </c>
      <c r="L19" s="82">
        <f>+AVERAGE(L7:L18)</f>
        <v>164.53301666666667</v>
      </c>
      <c r="M19" s="82">
        <f t="shared" ref="M19:P19" si="25">+AVERAGE(M7:M18)</f>
        <v>158.83739999999997</v>
      </c>
      <c r="N19" s="82">
        <f t="shared" si="25"/>
        <v>144.11794166666667</v>
      </c>
      <c r="O19" s="106">
        <f t="shared" si="25"/>
        <v>139.87908333333331</v>
      </c>
      <c r="P19" s="83">
        <f t="shared" si="25"/>
        <v>145.9929875</v>
      </c>
      <c r="Q19" s="118">
        <f t="shared" ref="Q19" si="26">+P19/O19-1</f>
        <v>4.3708494658184049E-2</v>
      </c>
      <c r="R19" s="113">
        <f t="shared" ref="R19" si="27">+POWER(P19/K19,0.2)-1</f>
        <v>-2.0894667737079931E-2</v>
      </c>
    </row>
    <row r="20" spans="1:18" ht="25.5" x14ac:dyDescent="0.25">
      <c r="A20" s="93" t="s">
        <v>15</v>
      </c>
      <c r="B20" s="94">
        <f>+B19/B$163</f>
        <v>0.16746127492730753</v>
      </c>
      <c r="C20" s="94">
        <f>+C19/C$163</f>
        <v>0.18969415228856376</v>
      </c>
      <c r="D20" s="94">
        <f>+D19/D$163</f>
        <v>0.17452719567995359</v>
      </c>
      <c r="E20" s="94">
        <f>+E19/E$163</f>
        <v>0.16465492088024378</v>
      </c>
      <c r="F20" s="94">
        <f>+F19/F$163</f>
        <v>0.14773480700529348</v>
      </c>
      <c r="G20" s="95"/>
      <c r="H20" s="96"/>
      <c r="I20" s="3"/>
      <c r="J20" s="80" t="s">
        <v>15</v>
      </c>
      <c r="K20" s="84">
        <f t="shared" ref="K20:P20" si="28">+K19/K$163</f>
        <v>0.15169043397234658</v>
      </c>
      <c r="L20" s="84">
        <f t="shared" si="28"/>
        <v>0.18036935922839625</v>
      </c>
      <c r="M20" s="84">
        <f t="shared" si="28"/>
        <v>0.18251308569041924</v>
      </c>
      <c r="N20" s="84">
        <f t="shared" si="28"/>
        <v>0.16863662154349179</v>
      </c>
      <c r="O20" s="107">
        <f t="shared" si="28"/>
        <v>0.15233387837956475</v>
      </c>
      <c r="P20" s="110">
        <f t="shared" si="28"/>
        <v>0.16157781396851958</v>
      </c>
      <c r="Q20" s="110"/>
      <c r="R20" s="114"/>
    </row>
    <row r="21" spans="1:18" ht="26.25" thickBot="1" x14ac:dyDescent="0.3">
      <c r="A21" s="97" t="s">
        <v>12</v>
      </c>
      <c r="B21" s="98"/>
      <c r="C21" s="99">
        <f>+C19/B19-1</f>
        <v>7.3656253904072821E-2</v>
      </c>
      <c r="D21" s="99">
        <f t="shared" ref="D21:F21" si="29">+D19/C19-1</f>
        <v>-0.13448818860430989</v>
      </c>
      <c r="E21" s="99">
        <f t="shared" si="29"/>
        <v>-5.2622815003268153E-3</v>
      </c>
      <c r="F21" s="99">
        <f t="shared" si="29"/>
        <v>-4.5499419259987017E-2</v>
      </c>
      <c r="G21" s="100"/>
      <c r="H21" s="101"/>
      <c r="I21" s="2"/>
      <c r="J21" s="81" t="s">
        <v>12</v>
      </c>
      <c r="K21" s="85"/>
      <c r="L21" s="86">
        <f>+L19/K19-1</f>
        <v>1.4070487242515917E-2</v>
      </c>
      <c r="M21" s="86">
        <f t="shared" ref="M21:P21" si="30">+M19/L19-1</f>
        <v>-3.4616861600523907E-2</v>
      </c>
      <c r="N21" s="86">
        <f t="shared" si="30"/>
        <v>-9.2669977809592186E-2</v>
      </c>
      <c r="O21" s="108">
        <f t="shared" si="30"/>
        <v>-2.9412426269155967E-2</v>
      </c>
      <c r="P21" s="111">
        <f t="shared" si="30"/>
        <v>4.3708494658184049E-2</v>
      </c>
      <c r="Q21" s="87"/>
      <c r="R21" s="88"/>
    </row>
    <row r="22" spans="1:18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</row>
    <row r="23" spans="1:18" ht="15.75" thickBot="1" x14ac:dyDescent="0.3">
      <c r="A23" s="266" t="s">
        <v>258</v>
      </c>
      <c r="B23" s="267"/>
      <c r="C23" s="267"/>
      <c r="D23" s="267"/>
      <c r="E23" s="267"/>
      <c r="F23" s="267"/>
      <c r="G23" s="267"/>
      <c r="H23" s="268"/>
      <c r="I23" s="2"/>
      <c r="J23" s="266" t="s">
        <v>259</v>
      </c>
      <c r="K23" s="267"/>
      <c r="L23" s="267"/>
      <c r="M23" s="267"/>
      <c r="N23" s="267"/>
      <c r="O23" s="267"/>
      <c r="P23" s="267"/>
      <c r="Q23" s="267"/>
      <c r="R23" s="268"/>
    </row>
    <row r="24" spans="1:18" ht="38.25" x14ac:dyDescent="0.25">
      <c r="A24" s="74"/>
      <c r="B24" s="75">
        <v>2016</v>
      </c>
      <c r="C24" s="75">
        <f>+B24+1</f>
        <v>2017</v>
      </c>
      <c r="D24" s="75">
        <f t="shared" ref="D24:G24" si="31">+C24+1</f>
        <v>2018</v>
      </c>
      <c r="E24" s="75">
        <f t="shared" si="31"/>
        <v>2019</v>
      </c>
      <c r="F24" s="75">
        <f t="shared" si="31"/>
        <v>2020</v>
      </c>
      <c r="G24" s="76">
        <f t="shared" si="31"/>
        <v>2021</v>
      </c>
      <c r="H24" s="77" t="s">
        <v>16</v>
      </c>
      <c r="I24" s="2"/>
      <c r="J24" s="103"/>
      <c r="K24" s="102">
        <v>2016</v>
      </c>
      <c r="L24" s="102">
        <f>+K24+1</f>
        <v>2017</v>
      </c>
      <c r="M24" s="102">
        <f t="shared" ref="M24:P24" si="32">+L24+1</f>
        <v>2018</v>
      </c>
      <c r="N24" s="102">
        <f t="shared" si="32"/>
        <v>2019</v>
      </c>
      <c r="O24" s="104">
        <f t="shared" si="32"/>
        <v>2020</v>
      </c>
      <c r="P24" s="109">
        <f t="shared" si="32"/>
        <v>2021</v>
      </c>
      <c r="Q24" s="115" t="s">
        <v>16</v>
      </c>
      <c r="R24" s="112" t="s">
        <v>21</v>
      </c>
    </row>
    <row r="25" spans="1:18" x14ac:dyDescent="0.25">
      <c r="A25" s="78" t="s">
        <v>10</v>
      </c>
      <c r="B25" s="6">
        <f>+'[1]CONSUMO EN ARGENTINA POR COLOR'!E317/10000</f>
        <v>1.5435000000000001</v>
      </c>
      <c r="C25" s="6">
        <f>+'[1]CONSUMO EN ARGENTINA POR COLOR'!E329/10000</f>
        <v>1.2921</v>
      </c>
      <c r="D25" s="6">
        <f>+'[1]CONSUMO EN ARGENTINA POR COLOR'!F341/10000</f>
        <v>8.3872</v>
      </c>
      <c r="E25" s="6">
        <f>+'[1]CONSUMO EN ARGENTINA POR COLOR'!E353/10000</f>
        <v>2.3214999999999999</v>
      </c>
      <c r="F25" s="6">
        <f>+'[1]CONSUMO EN ARGENTINA POR COLOR'!E365/10000</f>
        <v>2.3068</v>
      </c>
      <c r="G25" s="73">
        <f>+'[1]CONSUMO EN ARGENTINA POR COLOR'!E377/10000</f>
        <v>2.2082000000000002</v>
      </c>
      <c r="H25" s="7">
        <f>+G25/F25-1</f>
        <v>-4.2743194035026799E-2</v>
      </c>
      <c r="I25" s="2"/>
      <c r="J25" s="78" t="s">
        <v>10</v>
      </c>
      <c r="K25" s="6">
        <f>+SUM('[1]CONSUMO EN ARGENTINA POR COLOR'!E306:E317)/10000</f>
        <v>32.206181000000001</v>
      </c>
      <c r="L25" s="6">
        <f>+SUM(C25)+SUM(B26:B36)</f>
        <v>31.973500000000001</v>
      </c>
      <c r="M25" s="6">
        <f t="shared" ref="M25:P25" si="33">+SUM(D25)+SUM(C26:C36)</f>
        <v>35.018999999999998</v>
      </c>
      <c r="N25" s="6">
        <f t="shared" si="33"/>
        <v>148.11750000000001</v>
      </c>
      <c r="O25" s="105">
        <f t="shared" si="33"/>
        <v>35.234100000000005</v>
      </c>
      <c r="P25" s="73">
        <f t="shared" si="33"/>
        <v>39.264299999999999</v>
      </c>
      <c r="Q25" s="116">
        <f>+P25/O25-1</f>
        <v>0.11438350915732176</v>
      </c>
      <c r="R25" s="7">
        <f>+POWER(P25/K25,0.2)-1</f>
        <v>4.0427268299464192E-2</v>
      </c>
    </row>
    <row r="26" spans="1:18" x14ac:dyDescent="0.25">
      <c r="A26" s="78" t="s">
        <v>11</v>
      </c>
      <c r="B26" s="6">
        <f>+'[1]CONSUMO EN ARGENTINA POR COLOR'!E318/10000</f>
        <v>1.5722</v>
      </c>
      <c r="C26" s="6">
        <f>+'[1]CONSUMO EN ARGENTINA POR COLOR'!E330/10000</f>
        <v>1.7121999999999999</v>
      </c>
      <c r="D26" s="6">
        <f>+'[1]CONSUMO EN ARGENTINA POR COLOR'!F342/10000</f>
        <v>9.3752999999999993</v>
      </c>
      <c r="E26" s="6">
        <f>+'[1]CONSUMO EN ARGENTINA POR COLOR'!E354/10000</f>
        <v>2.1074000000000002</v>
      </c>
      <c r="F26" s="6">
        <f>+'[1]CONSUMO EN ARGENTINA POR COLOR'!E366/10000</f>
        <v>2.1566000000000001</v>
      </c>
      <c r="G26" s="73">
        <f>+'[1]CONSUMO EN ARGENTINA POR COLOR'!E378/10000</f>
        <v>1.8794999999999999</v>
      </c>
      <c r="H26" s="7">
        <f t="shared" ref="H26:H30" si="34">+G26/F26-1</f>
        <v>-0.1284892886951684</v>
      </c>
      <c r="I26" s="2"/>
      <c r="J26" s="78" t="s">
        <v>11</v>
      </c>
      <c r="K26" s="6">
        <f>+SUM('[1]CONSUMO EN ARGENTINA POR COLOR'!E307:E318)/10000</f>
        <v>32.054473000000002</v>
      </c>
      <c r="L26" s="6">
        <f>+SUM(C25:C26)+SUM(B27:B36)</f>
        <v>32.113499999999995</v>
      </c>
      <c r="M26" s="6">
        <f t="shared" ref="M26:P26" si="35">+SUM(D25:D26)+SUM(C27:C36)</f>
        <v>42.682099999999998</v>
      </c>
      <c r="N26" s="6">
        <f t="shared" si="35"/>
        <v>140.84960000000001</v>
      </c>
      <c r="O26" s="105">
        <f t="shared" si="35"/>
        <v>35.283299999999997</v>
      </c>
      <c r="P26" s="73">
        <f t="shared" si="35"/>
        <v>38.987199999999994</v>
      </c>
      <c r="Q26" s="116">
        <f t="shared" ref="Q26:Q30" si="36">+P26/O26-1</f>
        <v>0.10497600847993227</v>
      </c>
      <c r="R26" s="7">
        <f t="shared" ref="R26:R30" si="37">+POWER(P26/K26,0.2)-1</f>
        <v>3.9936163546236081E-2</v>
      </c>
    </row>
    <row r="27" spans="1:18" x14ac:dyDescent="0.25">
      <c r="A27" s="78" t="s">
        <v>0</v>
      </c>
      <c r="B27" s="6">
        <f>+'[1]CONSUMO EN ARGENTINA POR COLOR'!E319/10000</f>
        <v>2.6135999999999999</v>
      </c>
      <c r="C27" s="6">
        <f>+'[1]CONSUMO EN ARGENTINA POR COLOR'!E331/10000</f>
        <v>2.1254</v>
      </c>
      <c r="D27" s="6">
        <f>+'[1]CONSUMO EN ARGENTINA POR COLOR'!F343/10000</f>
        <v>10.0967</v>
      </c>
      <c r="E27" s="6">
        <f>+'[1]CONSUMO EN ARGENTINA POR COLOR'!E355/10000</f>
        <v>2.5407000000000002</v>
      </c>
      <c r="F27" s="6">
        <f>+'[1]CONSUMO EN ARGENTINA POR COLOR'!E367/10000</f>
        <v>2.8048999999999999</v>
      </c>
      <c r="G27" s="73">
        <f>+'[1]CONSUMO EN ARGENTINA POR COLOR'!E379/10000</f>
        <v>2.7574999999999998</v>
      </c>
      <c r="H27" s="7">
        <f t="shared" si="34"/>
        <v>-1.6898998181753444E-2</v>
      </c>
      <c r="I27" s="2"/>
      <c r="J27" s="78" t="s">
        <v>0</v>
      </c>
      <c r="K27" s="6">
        <f>+SUM('[1]CONSUMO EN ARGENTINA POR COLOR'!E308:E319)/10000</f>
        <v>32.106722000000005</v>
      </c>
      <c r="L27" s="6">
        <f>+SUM(C25:C27)+SUM(B28:B36)</f>
        <v>31.625299999999999</v>
      </c>
      <c r="M27" s="6">
        <f t="shared" ref="M27:P27" si="38">+SUM(D25:D27)+SUM(C28:C36)</f>
        <v>50.653400000000005</v>
      </c>
      <c r="N27" s="6">
        <f t="shared" si="38"/>
        <v>133.29360000000003</v>
      </c>
      <c r="O27" s="105">
        <f t="shared" si="38"/>
        <v>35.547499999999999</v>
      </c>
      <c r="P27" s="73">
        <f t="shared" si="38"/>
        <v>38.939799999999998</v>
      </c>
      <c r="Q27" s="116">
        <f t="shared" si="36"/>
        <v>9.5430058372599991E-2</v>
      </c>
      <c r="R27" s="7">
        <f t="shared" si="37"/>
        <v>3.9344566025162342E-2</v>
      </c>
    </row>
    <row r="28" spans="1:18" x14ac:dyDescent="0.25">
      <c r="A28" s="78" t="s">
        <v>1</v>
      </c>
      <c r="B28" s="6">
        <f>+'[1]CONSUMO EN ARGENTINA POR COLOR'!E320/10000</f>
        <v>3.2332999999999998</v>
      </c>
      <c r="C28" s="6">
        <f>+'[1]CONSUMO EN ARGENTINA POR COLOR'!E332/10000</f>
        <v>2.2113999999999998</v>
      </c>
      <c r="D28" s="6">
        <f>+'[1]CONSUMO EN ARGENTINA POR COLOR'!F344/10000</f>
        <v>11.8505</v>
      </c>
      <c r="E28" s="6">
        <f>+'[1]CONSUMO EN ARGENTINA POR COLOR'!E356/10000</f>
        <v>3.4340999999999999</v>
      </c>
      <c r="F28" s="6">
        <f>+'[1]CONSUMO EN ARGENTINA POR COLOR'!E368/10000</f>
        <v>2.5017999999999998</v>
      </c>
      <c r="G28" s="73">
        <f>+'[1]CONSUMO EN ARGENTINA POR COLOR'!E380/10000</f>
        <v>2.8262999999999998</v>
      </c>
      <c r="H28" s="7">
        <f t="shared" si="34"/>
        <v>0.12970661123990723</v>
      </c>
      <c r="I28" s="2"/>
      <c r="J28" s="78" t="s">
        <v>1</v>
      </c>
      <c r="K28" s="6">
        <f>+SUM('[1]CONSUMO EN ARGENTINA POR COLOR'!E309:E320)/10000</f>
        <v>32.873573</v>
      </c>
      <c r="L28" s="6">
        <f>+SUM(C25:C28)+SUM(B29:B36)</f>
        <v>30.603400000000001</v>
      </c>
      <c r="M28" s="6">
        <f t="shared" ref="M28:P28" si="39">+SUM(D25:D28)+SUM(C29:C36)</f>
        <v>60.292499999999997</v>
      </c>
      <c r="N28" s="6">
        <f t="shared" si="39"/>
        <v>124.8772</v>
      </c>
      <c r="O28" s="105">
        <f t="shared" si="39"/>
        <v>34.615200000000002</v>
      </c>
      <c r="P28" s="73">
        <f t="shared" si="39"/>
        <v>39.264300000000006</v>
      </c>
      <c r="Q28" s="116">
        <f t="shared" si="36"/>
        <v>0.13430804964293164</v>
      </c>
      <c r="R28" s="7">
        <f t="shared" si="37"/>
        <v>3.616803359493681E-2</v>
      </c>
    </row>
    <row r="29" spans="1:18" x14ac:dyDescent="0.25">
      <c r="A29" s="78" t="s">
        <v>2</v>
      </c>
      <c r="B29" s="6">
        <f>+'[1]CONSUMO EN ARGENTINA POR COLOR'!E321/10000</f>
        <v>2.2410999999999999</v>
      </c>
      <c r="C29" s="6">
        <f>+'[1]CONSUMO EN ARGENTINA POR COLOR'!E333/10000</f>
        <v>2.0110999999999999</v>
      </c>
      <c r="D29" s="6">
        <f>+'[1]CONSUMO EN ARGENTINA POR COLOR'!F345/10000</f>
        <v>11.390499999999999</v>
      </c>
      <c r="E29" s="6">
        <f>+'[1]CONSUMO EN ARGENTINA POR COLOR'!E357/10000</f>
        <v>3.6257000000000001</v>
      </c>
      <c r="F29" s="6">
        <f>+'[1]CONSUMO EN ARGENTINA POR COLOR'!E369/10000</f>
        <v>3.1072000000000002</v>
      </c>
      <c r="G29" s="73">
        <f>+'[1]CONSUMO EN ARGENTINA POR COLOR'!E381/10000</f>
        <v>2.2601</v>
      </c>
      <c r="H29" s="7">
        <f t="shared" si="34"/>
        <v>-0.2726248712667354</v>
      </c>
      <c r="I29" s="2"/>
      <c r="J29" s="78" t="s">
        <v>2</v>
      </c>
      <c r="K29" s="6">
        <f>+SUM('[1]CONSUMO EN ARGENTINA POR COLOR'!E310:E321)/10000</f>
        <v>32.908726000000001</v>
      </c>
      <c r="L29" s="6">
        <f>+SUM(C25:C29)+SUM(B30:B36)</f>
        <v>30.373400000000004</v>
      </c>
      <c r="M29" s="6">
        <f t="shared" ref="M29:P29" si="40">+SUM(D25:D29)+SUM(C30:C36)</f>
        <v>69.671899999999994</v>
      </c>
      <c r="N29" s="6">
        <f t="shared" si="40"/>
        <v>117.11239999999999</v>
      </c>
      <c r="O29" s="105">
        <f t="shared" si="40"/>
        <v>34.096699999999998</v>
      </c>
      <c r="P29" s="73">
        <f t="shared" si="40"/>
        <v>38.417199999999994</v>
      </c>
      <c r="Q29" s="116">
        <f t="shared" si="36"/>
        <v>0.12671314232755648</v>
      </c>
      <c r="R29" s="7">
        <f t="shared" si="37"/>
        <v>3.1437525538236422E-2</v>
      </c>
    </row>
    <row r="30" spans="1:18" x14ac:dyDescent="0.25">
      <c r="A30" s="78" t="s">
        <v>3</v>
      </c>
      <c r="B30" s="6">
        <f>+'[1]CONSUMO EN ARGENTINA POR COLOR'!E322/10000</f>
        <v>2.3469000000000002</v>
      </c>
      <c r="C30" s="6">
        <f>+'[1]CONSUMO EN ARGENTINA POR COLOR'!E334/10000</f>
        <v>1.8849</v>
      </c>
      <c r="D30" s="6">
        <f>+'[1]CONSUMO EN ARGENTINA POR COLOR'!F346/10000</f>
        <v>13.4651</v>
      </c>
      <c r="E30" s="6">
        <f>+'[1]CONSUMO EN ARGENTINA POR COLOR'!E358/10000</f>
        <v>2.2339000000000002</v>
      </c>
      <c r="F30" s="6">
        <f>+'[1]CONSUMO EN ARGENTINA POR COLOR'!E370/10000</f>
        <v>3.2456</v>
      </c>
      <c r="G30" s="73">
        <f>+'[1]CONSUMO EN ARGENTINA POR COLOR'!E382/10000</f>
        <v>2.8066</v>
      </c>
      <c r="H30" s="7">
        <f t="shared" si="34"/>
        <v>-0.1352600443677594</v>
      </c>
      <c r="I30" s="2"/>
      <c r="J30" s="78" t="s">
        <v>3</v>
      </c>
      <c r="K30" s="6">
        <f>+SUM('[1]CONSUMO EN ARGENTINA POR COLOR'!E311:E322)/10000</f>
        <v>32.284540999999997</v>
      </c>
      <c r="L30" s="6">
        <f>+SUM(C25:C30)+SUM(B31:B36)</f>
        <v>29.9114</v>
      </c>
      <c r="M30" s="6">
        <f t="shared" ref="M30:P30" si="41">+SUM(D25:D30)+SUM(C31:C36)</f>
        <v>81.252100000000013</v>
      </c>
      <c r="N30" s="6">
        <f t="shared" si="41"/>
        <v>105.88120000000002</v>
      </c>
      <c r="O30" s="105">
        <f t="shared" si="41"/>
        <v>35.108400000000003</v>
      </c>
      <c r="P30" s="73">
        <f t="shared" si="41"/>
        <v>37.978200000000001</v>
      </c>
      <c r="Q30" s="116">
        <f t="shared" si="36"/>
        <v>8.1741121782821224E-2</v>
      </c>
      <c r="R30" s="7">
        <f t="shared" si="37"/>
        <v>3.3018150250414324E-2</v>
      </c>
    </row>
    <row r="31" spans="1:18" x14ac:dyDescent="0.25">
      <c r="A31" s="78" t="s">
        <v>4</v>
      </c>
      <c r="B31" s="6">
        <f>+'[1]CONSUMO EN ARGENTINA POR COLOR'!E323/10000</f>
        <v>2.7496999999999998</v>
      </c>
      <c r="C31" s="6">
        <f>+'[1]CONSUMO EN ARGENTINA POR COLOR'!E335/10000</f>
        <v>2.1284999999999998</v>
      </c>
      <c r="D31" s="6">
        <f>+'[1]CONSUMO EN ARGENTINA POR COLOR'!F347/10000</f>
        <v>14.1487</v>
      </c>
      <c r="E31" s="6">
        <f>+'[1]CONSUMO EN ARGENTINA POR COLOR'!E359/10000</f>
        <v>2.7940999999999998</v>
      </c>
      <c r="F31" s="6">
        <f>+'[1]CONSUMO EN ARGENTINA POR COLOR'!E371/10000</f>
        <v>3.8178000000000001</v>
      </c>
      <c r="G31" s="73">
        <f>+'[1]CONSUMO EN ARGENTINA POR COLOR'!E383/10000</f>
        <v>3.8325</v>
      </c>
      <c r="H31" s="7">
        <f t="shared" ref="H31" si="42">+G31/F31-1</f>
        <v>3.8503850385038785E-3</v>
      </c>
      <c r="I31" s="2"/>
      <c r="J31" s="78" t="s">
        <v>4</v>
      </c>
      <c r="K31" s="6">
        <f>+SUM('[1]CONSUMO EN ARGENTINA POR COLOR'!E312:E323)/10000</f>
        <v>31.727258999999997</v>
      </c>
      <c r="L31" s="6">
        <f>+SUM(C25:C31)+SUM(B32:B36)</f>
        <v>29.290199999999999</v>
      </c>
      <c r="M31" s="6">
        <f t="shared" ref="M31:P31" si="43">+SUM(D25:D31)+SUM(C32:C36)</f>
        <v>93.272300000000016</v>
      </c>
      <c r="N31" s="6">
        <f t="shared" si="43"/>
        <v>94.526600000000002</v>
      </c>
      <c r="O31" s="105">
        <f t="shared" si="43"/>
        <v>36.132099999999994</v>
      </c>
      <c r="P31" s="73">
        <f t="shared" si="43"/>
        <v>37.992900000000006</v>
      </c>
      <c r="Q31" s="116">
        <f t="shared" ref="Q31:Q32" si="44">+P31/O31-1</f>
        <v>5.149991281990296E-2</v>
      </c>
      <c r="R31" s="7">
        <f t="shared" ref="R31:R32" si="45">+POWER(P31/K31,0.2)-1</f>
        <v>3.6702099670053334E-2</v>
      </c>
    </row>
    <row r="32" spans="1:18" x14ac:dyDescent="0.25">
      <c r="A32" s="78" t="s">
        <v>5</v>
      </c>
      <c r="B32" s="6">
        <f>+'[1]CONSUMO EN ARGENTINA POR COLOR'!E324/10000</f>
        <v>3.5886999999999998</v>
      </c>
      <c r="C32" s="6">
        <f>+'[1]CONSUMO EN ARGENTINA POR COLOR'!E336/10000</f>
        <v>2.5442</v>
      </c>
      <c r="D32" s="6">
        <f>+'[1]CONSUMO EN ARGENTINA POR COLOR'!F348/10000</f>
        <v>16.405100000000001</v>
      </c>
      <c r="E32" s="6">
        <f>+'[1]CONSUMO EN ARGENTINA POR COLOR'!E360/10000</f>
        <v>3.0992999999999999</v>
      </c>
      <c r="F32" s="6">
        <f>+'[1]CONSUMO EN ARGENTINA POR COLOR'!E372/10000</f>
        <v>3.7645</v>
      </c>
      <c r="G32" s="73">
        <f>+'[1]CONSUMO EN ARGENTINA POR COLOR'!E384/10000</f>
        <v>4.7359999999999998</v>
      </c>
      <c r="H32" s="7">
        <f t="shared" ref="H32" si="46">+G32/F32-1</f>
        <v>0.2580688006375349</v>
      </c>
      <c r="I32" s="2"/>
      <c r="J32" s="78" t="s">
        <v>5</v>
      </c>
      <c r="K32" s="6">
        <f>+SUM('[1]CONSUMO EN ARGENTINA POR COLOR'!E313:E324)/10000</f>
        <v>31.262139000000001</v>
      </c>
      <c r="L32" s="6">
        <f>+SUM(C25:C32)+SUM(B33:B36)</f>
        <v>28.245699999999999</v>
      </c>
      <c r="M32" s="6">
        <f t="shared" ref="M32:O32" si="47">+SUM(D25:D32)+SUM(C33:C36)</f>
        <v>107.13320000000002</v>
      </c>
      <c r="N32" s="6">
        <f t="shared" si="47"/>
        <v>81.220799999999997</v>
      </c>
      <c r="O32" s="105">
        <f t="shared" si="47"/>
        <v>36.7973</v>
      </c>
      <c r="P32" s="73">
        <f t="shared" ref="P32" si="48">+SUM(G25:G32)+SUM(F33:F36)</f>
        <v>38.964399999999998</v>
      </c>
      <c r="Q32" s="116">
        <f t="shared" si="44"/>
        <v>5.8892907903568936E-2</v>
      </c>
      <c r="R32" s="7">
        <f t="shared" si="45"/>
        <v>4.503265318678773E-2</v>
      </c>
    </row>
    <row r="33" spans="1:18" x14ac:dyDescent="0.25">
      <c r="A33" s="78" t="s">
        <v>6</v>
      </c>
      <c r="B33" s="6">
        <f>+'[1]CONSUMO EN ARGENTINA POR COLOR'!E325/10000</f>
        <v>3.8384</v>
      </c>
      <c r="C33" s="6">
        <f>+'[1]CONSUMO EN ARGENTINA POR COLOR'!E337/10000</f>
        <v>3.3595000000000002</v>
      </c>
      <c r="D33" s="6">
        <f>+'[1]CONSUMO EN ARGENTINA POR COLOR'!F349/10000</f>
        <v>15.6914</v>
      </c>
      <c r="E33" s="6">
        <f>+'[1]CONSUMO EN ARGENTINA POR COLOR'!E361/10000</f>
        <v>3.2016</v>
      </c>
      <c r="F33" s="6">
        <f>+'[1]CONSUMO EN ARGENTINA POR COLOR'!E373/10000</f>
        <v>3.766</v>
      </c>
      <c r="G33" s="73"/>
      <c r="H33" s="8"/>
      <c r="I33" s="2"/>
      <c r="J33" s="78" t="s">
        <v>6</v>
      </c>
      <c r="K33" s="6">
        <f>+SUM('[1]CONSUMO EN ARGENTINA POR COLOR'!E314:E325)/10000</f>
        <v>32.367893000000002</v>
      </c>
      <c r="L33" s="6">
        <f>+SUM(C25:C33)+SUM(B34:B36)</f>
        <v>27.7668</v>
      </c>
      <c r="M33" s="6">
        <f t="shared" ref="M33:O33" si="49">+SUM(D25:D33)+SUM(C34:C36)</f>
        <v>119.46510000000002</v>
      </c>
      <c r="N33" s="6">
        <f t="shared" si="49"/>
        <v>68.730999999999995</v>
      </c>
      <c r="O33" s="105">
        <f t="shared" si="49"/>
        <v>37.361699999999999</v>
      </c>
      <c r="P33" s="73"/>
      <c r="Q33" s="117"/>
      <c r="R33" s="8"/>
    </row>
    <row r="34" spans="1:18" x14ac:dyDescent="0.25">
      <c r="A34" s="78" t="s">
        <v>7</v>
      </c>
      <c r="B34" s="6">
        <f>+'[1]CONSUMO EN ARGENTINA POR COLOR'!E326/10000</f>
        <v>3.4986999999999999</v>
      </c>
      <c r="C34" s="6">
        <f>+'[1]CONSUMO EN ARGENTINA POR COLOR'!E338/10000</f>
        <v>2.9845000000000002</v>
      </c>
      <c r="D34" s="6">
        <f>+'[1]CONSUMO EN ARGENTINA POR COLOR'!F350/10000</f>
        <v>16.154900000000001</v>
      </c>
      <c r="E34" s="6">
        <f>+'[1]CONSUMO EN ARGENTINA POR COLOR'!E362/10000</f>
        <v>3.0779000000000001</v>
      </c>
      <c r="F34" s="6">
        <f>+'[1]CONSUMO EN ARGENTINA POR COLOR'!E374/10000</f>
        <v>3.5743</v>
      </c>
      <c r="G34" s="73"/>
      <c r="H34" s="8"/>
      <c r="I34" s="2"/>
      <c r="J34" s="78" t="s">
        <v>7</v>
      </c>
      <c r="K34" s="6">
        <f>+SUM('[1]CONSUMO EN ARGENTINA POR COLOR'!E315:E326)/10000</f>
        <v>32.741489000000001</v>
      </c>
      <c r="L34" s="6">
        <f>+SUM(C25:C34)+SUM(B35:B36)</f>
        <v>27.252600000000001</v>
      </c>
      <c r="M34" s="6">
        <f t="shared" ref="M34:O34" si="50">+SUM(D25:D34)+SUM(C35:C36)</f>
        <v>132.63550000000001</v>
      </c>
      <c r="N34" s="6">
        <f t="shared" si="50"/>
        <v>55.653999999999996</v>
      </c>
      <c r="O34" s="105">
        <f t="shared" si="50"/>
        <v>37.858099999999993</v>
      </c>
      <c r="P34" s="73"/>
      <c r="Q34" s="117"/>
      <c r="R34" s="8"/>
    </row>
    <row r="35" spans="1:18" x14ac:dyDescent="0.25">
      <c r="A35" s="78" t="s">
        <v>8</v>
      </c>
      <c r="B35" s="6">
        <f>+'[1]CONSUMO EN ARGENTINA POR COLOR'!E327/10000</f>
        <v>3.016</v>
      </c>
      <c r="C35" s="6">
        <f>+'[1]CONSUMO EN ARGENTINA POR COLOR'!E339/10000</f>
        <v>2.7231000000000001</v>
      </c>
      <c r="D35" s="6">
        <f>+'[1]CONSUMO EN ARGENTINA POR COLOR'!F351/10000</f>
        <v>13.8109</v>
      </c>
      <c r="E35" s="6">
        <f>+'[1]CONSUMO EN ARGENTINA POR COLOR'!E363/10000</f>
        <v>3.7023000000000001</v>
      </c>
      <c r="F35" s="6">
        <f>+'[1]CONSUMO EN ARGENTINA POR COLOR'!E375/10000</f>
        <v>4.9904999999999999</v>
      </c>
      <c r="G35" s="73"/>
      <c r="H35" s="8"/>
      <c r="I35" s="2"/>
      <c r="J35" s="78" t="s">
        <v>8</v>
      </c>
      <c r="K35" s="6">
        <f>+SUM('[1]CONSUMO EN ARGENTINA POR COLOR'!E316:E327)/10000</f>
        <v>32.157379999999996</v>
      </c>
      <c r="L35" s="6">
        <f>+SUM(C25:C35)+SUM(B36)</f>
        <v>26.959700000000002</v>
      </c>
      <c r="M35" s="6">
        <f t="shared" ref="M35:O35" si="51">+SUM(D25:D35)+SUM(C36)</f>
        <v>143.72330000000002</v>
      </c>
      <c r="N35" s="6">
        <f t="shared" si="51"/>
        <v>45.545400000000001</v>
      </c>
      <c r="O35" s="105">
        <f t="shared" si="51"/>
        <v>39.146299999999997</v>
      </c>
      <c r="P35" s="73"/>
      <c r="Q35" s="117"/>
      <c r="R35" s="8"/>
    </row>
    <row r="36" spans="1:18" x14ac:dyDescent="0.25">
      <c r="A36" s="78" t="s">
        <v>9</v>
      </c>
      <c r="B36" s="6">
        <f>+'[1]CONSUMO EN ARGENTINA POR COLOR'!E328/10000</f>
        <v>1.9827999999999999</v>
      </c>
      <c r="C36" s="6">
        <f>+'[1]CONSUMO EN ARGENTINA POR COLOR'!E340/10000</f>
        <v>2.9470000000000001</v>
      </c>
      <c r="D36" s="6">
        <f>+'[1]CONSUMO EN ARGENTINA POR COLOR'!F352/10000</f>
        <v>13.4069</v>
      </c>
      <c r="E36" s="6">
        <f>+'[1]CONSUMO EN ARGENTINA POR COLOR'!E364/10000</f>
        <v>3.1103000000000001</v>
      </c>
      <c r="F36" s="6">
        <f>+'[1]CONSUMO EN ARGENTINA POR COLOR'!E376/10000</f>
        <v>3.3269000000000002</v>
      </c>
      <c r="G36" s="73"/>
      <c r="H36" s="8"/>
      <c r="I36" s="2"/>
      <c r="J36" s="78" t="s">
        <v>9</v>
      </c>
      <c r="K36" s="6">
        <f>+SUM('[1]CONSUMO EN ARGENTINA POR COLOR'!E317:E328)/10000</f>
        <v>32.224899999999998</v>
      </c>
      <c r="L36" s="6">
        <f>+SUM(C25:C36)</f>
        <v>27.9239</v>
      </c>
      <c r="M36" s="6">
        <f t="shared" ref="M36:O36" si="52">+SUM(D25:D36)</f>
        <v>154.18320000000003</v>
      </c>
      <c r="N36" s="6">
        <f t="shared" si="52"/>
        <v>35.248800000000003</v>
      </c>
      <c r="O36" s="105">
        <f t="shared" si="52"/>
        <v>39.362899999999996</v>
      </c>
      <c r="P36" s="73"/>
      <c r="Q36" s="117"/>
      <c r="R36" s="8"/>
    </row>
    <row r="37" spans="1:18" ht="25.5" x14ac:dyDescent="0.25">
      <c r="A37" s="89" t="s">
        <v>13</v>
      </c>
      <c r="B37" s="90">
        <f>SUM(B25:B36)</f>
        <v>32.224899999999998</v>
      </c>
      <c r="C37" s="90">
        <f>SUM(C25:C36)</f>
        <v>27.9239</v>
      </c>
      <c r="D37" s="90">
        <f>SUM(D25:D36)</f>
        <v>154.18320000000003</v>
      </c>
      <c r="E37" s="90">
        <f>SUM(E25:E36)</f>
        <v>35.248800000000003</v>
      </c>
      <c r="F37" s="90">
        <f>SUM(F25:F36)</f>
        <v>39.362899999999996</v>
      </c>
      <c r="G37" s="91"/>
      <c r="H37" s="92"/>
      <c r="I37" s="3"/>
      <c r="J37" s="79" t="s">
        <v>14</v>
      </c>
      <c r="K37" s="82">
        <f t="shared" ref="K37:P37" si="53">+AVERAGE(K25:K36)</f>
        <v>32.242939666666665</v>
      </c>
      <c r="L37" s="82">
        <f t="shared" si="53"/>
        <v>29.503283333333332</v>
      </c>
      <c r="M37" s="82">
        <f t="shared" si="53"/>
        <v>90.831966666666673</v>
      </c>
      <c r="N37" s="82">
        <f t="shared" si="53"/>
        <v>95.92150833333335</v>
      </c>
      <c r="O37" s="106">
        <f t="shared" si="53"/>
        <v>36.378633333333333</v>
      </c>
      <c r="P37" s="83">
        <f t="shared" si="53"/>
        <v>38.726037500000004</v>
      </c>
      <c r="Q37" s="118">
        <f t="shared" ref="Q37" si="54">+P37/O37-1</f>
        <v>6.4527002572022596E-2</v>
      </c>
      <c r="R37" s="113">
        <f t="shared" ref="R37" si="55">+POWER(P37/K37,0.2)-1</f>
        <v>3.7322232883052475E-2</v>
      </c>
    </row>
    <row r="38" spans="1:18" ht="25.5" x14ac:dyDescent="0.25">
      <c r="A38" s="93" t="s">
        <v>15</v>
      </c>
      <c r="B38" s="94">
        <f>+B37/B$163</f>
        <v>3.4222174551154477E-2</v>
      </c>
      <c r="C38" s="94">
        <f>+C37/C$163</f>
        <v>3.1287177746181248E-2</v>
      </c>
      <c r="D38" s="94">
        <f>+D37/D$163</f>
        <v>0.18363841634031169</v>
      </c>
      <c r="E38" s="94">
        <f>+E37/E$163</f>
        <v>3.9817486243860986E-2</v>
      </c>
      <c r="F38" s="94">
        <f>+F37/F$163</f>
        <v>4.1797326782169991E-2</v>
      </c>
      <c r="G38" s="95"/>
      <c r="H38" s="96"/>
      <c r="I38" s="3"/>
      <c r="J38" s="80" t="s">
        <v>15</v>
      </c>
      <c r="K38" s="84">
        <f t="shared" ref="K38:P38" si="56">+K37/K$163</f>
        <v>3.0144487699022046E-2</v>
      </c>
      <c r="L38" s="84">
        <f t="shared" si="56"/>
        <v>3.2342981474339283E-2</v>
      </c>
      <c r="M38" s="84">
        <f t="shared" si="56"/>
        <v>0.10437102669561855</v>
      </c>
      <c r="N38" s="84">
        <f t="shared" si="56"/>
        <v>0.11224056430186015</v>
      </c>
      <c r="O38" s="107">
        <f t="shared" si="56"/>
        <v>3.9617776823778976E-2</v>
      </c>
      <c r="P38" s="110">
        <f t="shared" si="56"/>
        <v>4.286006191162376E-2</v>
      </c>
      <c r="Q38" s="110"/>
      <c r="R38" s="114"/>
    </row>
    <row r="39" spans="1:18" ht="26.25" thickBot="1" x14ac:dyDescent="0.3">
      <c r="A39" s="97" t="s">
        <v>12</v>
      </c>
      <c r="B39" s="98"/>
      <c r="C39" s="99">
        <f>+C37/B37-1</f>
        <v>-0.13346821867562031</v>
      </c>
      <c r="D39" s="99">
        <f t="shared" ref="D39:F39" si="57">+D37/C37-1</f>
        <v>4.5215496402723128</v>
      </c>
      <c r="E39" s="99">
        <f t="shared" si="57"/>
        <v>-0.7713836526936787</v>
      </c>
      <c r="F39" s="99">
        <f t="shared" si="57"/>
        <v>0.1167160300492498</v>
      </c>
      <c r="G39" s="100"/>
      <c r="H39" s="101"/>
      <c r="I39" s="2"/>
      <c r="J39" s="81" t="s">
        <v>12</v>
      </c>
      <c r="K39" s="85"/>
      <c r="L39" s="86">
        <f>+L37/K37-1</f>
        <v>-8.4969185863832397E-2</v>
      </c>
      <c r="M39" s="86">
        <f t="shared" ref="M39:P39" si="58">+M37/L37-1</f>
        <v>2.0787070591578227</v>
      </c>
      <c r="N39" s="86">
        <f t="shared" si="58"/>
        <v>5.6032494433861268E-2</v>
      </c>
      <c r="O39" s="108">
        <f t="shared" si="58"/>
        <v>-0.62074581639276083</v>
      </c>
      <c r="P39" s="111">
        <f t="shared" si="58"/>
        <v>6.4527002572022596E-2</v>
      </c>
      <c r="Q39" s="87"/>
      <c r="R39" s="88"/>
    </row>
    <row r="40" spans="1:18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</row>
    <row r="41" spans="1:18" ht="15.75" thickBot="1" x14ac:dyDescent="0.3">
      <c r="A41" s="266" t="s">
        <v>260</v>
      </c>
      <c r="B41" s="267"/>
      <c r="C41" s="267"/>
      <c r="D41" s="267"/>
      <c r="E41" s="267"/>
      <c r="F41" s="267"/>
      <c r="G41" s="267"/>
      <c r="H41" s="268"/>
      <c r="I41" s="2"/>
      <c r="J41" s="266" t="s">
        <v>261</v>
      </c>
      <c r="K41" s="267"/>
      <c r="L41" s="267"/>
      <c r="M41" s="267"/>
      <c r="N41" s="267"/>
      <c r="O41" s="267"/>
      <c r="P41" s="267"/>
      <c r="Q41" s="267"/>
      <c r="R41" s="268"/>
    </row>
    <row r="42" spans="1:18" ht="38.25" x14ac:dyDescent="0.25">
      <c r="A42" s="74"/>
      <c r="B42" s="75">
        <v>2016</v>
      </c>
      <c r="C42" s="75">
        <f>+B42+1</f>
        <v>2017</v>
      </c>
      <c r="D42" s="75">
        <f t="shared" ref="D42:G42" si="59">+C42+1</f>
        <v>2018</v>
      </c>
      <c r="E42" s="75">
        <f t="shared" si="59"/>
        <v>2019</v>
      </c>
      <c r="F42" s="75">
        <f t="shared" si="59"/>
        <v>2020</v>
      </c>
      <c r="G42" s="76">
        <f t="shared" si="59"/>
        <v>2021</v>
      </c>
      <c r="H42" s="77" t="s">
        <v>16</v>
      </c>
      <c r="I42" s="2"/>
      <c r="J42" s="103"/>
      <c r="K42" s="102">
        <v>2016</v>
      </c>
      <c r="L42" s="102">
        <f>+K42+1</f>
        <v>2017</v>
      </c>
      <c r="M42" s="102">
        <f t="shared" ref="M42:P42" si="60">+L42+1</f>
        <v>2018</v>
      </c>
      <c r="N42" s="102">
        <f t="shared" si="60"/>
        <v>2019</v>
      </c>
      <c r="O42" s="104">
        <f t="shared" si="60"/>
        <v>2020</v>
      </c>
      <c r="P42" s="109">
        <f t="shared" si="60"/>
        <v>2021</v>
      </c>
      <c r="Q42" s="115" t="s">
        <v>16</v>
      </c>
      <c r="R42" s="112" t="s">
        <v>21</v>
      </c>
    </row>
    <row r="43" spans="1:18" x14ac:dyDescent="0.25">
      <c r="A43" s="78" t="s">
        <v>10</v>
      </c>
      <c r="B43" s="6">
        <f>+'[1]CONSUMO EN ARGENTINA POR COLOR'!H317/10000</f>
        <v>2.5129999999999999</v>
      </c>
      <c r="C43" s="6">
        <f>+'[1]CONSUMO EN ARGENTINA POR COLOR'!H329/10000</f>
        <v>2.1212</v>
      </c>
      <c r="D43" s="6">
        <f>+'[1]CONSUMO EN ARGENTINA POR COLOR'!H341/10000</f>
        <v>1.7784</v>
      </c>
      <c r="E43" s="6">
        <f>+'[1]CONSUMO EN ARGENTINA POR COLOR'!H353/10000</f>
        <v>1.8150999999999999</v>
      </c>
      <c r="F43" s="6">
        <f>+'[1]CONSUMO EN ARGENTINA POR COLOR'!H365/10000</f>
        <v>1.6848000000000001</v>
      </c>
      <c r="G43" s="73">
        <f>+'[1]CONSUMO EN ARGENTINA POR COLOR'!H377/10000</f>
        <v>1.5967</v>
      </c>
      <c r="H43" s="7">
        <f>+G43/F43-1</f>
        <v>-5.2291073124406506E-2</v>
      </c>
      <c r="I43" s="2"/>
      <c r="J43" s="78" t="s">
        <v>10</v>
      </c>
      <c r="K43" s="6">
        <f>+SUM('[1]CONSUMO EN ARGENTINA POR COLOR'!H306:H317)/10000</f>
        <v>45.528145000000009</v>
      </c>
      <c r="L43" s="6">
        <f>+SUM(C43)+SUM(B44:B54)</f>
        <v>43.140362000000003</v>
      </c>
      <c r="M43" s="6">
        <f t="shared" ref="M43:P43" si="61">+SUM(D43)+SUM(C44:C54)</f>
        <v>37.814999999999998</v>
      </c>
      <c r="N43" s="6">
        <f t="shared" si="61"/>
        <v>30.9497</v>
      </c>
      <c r="O43" s="105">
        <f t="shared" si="61"/>
        <v>27.938499999999998</v>
      </c>
      <c r="P43" s="73">
        <f t="shared" si="61"/>
        <v>24.897499999999997</v>
      </c>
      <c r="Q43" s="116">
        <f>+P43/O43-1</f>
        <v>-0.10884621579540776</v>
      </c>
      <c r="R43" s="7">
        <f>+POWER(P43/K43,0.2)-1</f>
        <v>-0.11371141248128935</v>
      </c>
    </row>
    <row r="44" spans="1:18" x14ac:dyDescent="0.25">
      <c r="A44" s="78" t="s">
        <v>11</v>
      </c>
      <c r="B44" s="6">
        <f>+'[1]CONSUMO EN ARGENTINA POR COLOR'!H318/10000</f>
        <v>2.3820999999999999</v>
      </c>
      <c r="C44" s="6">
        <f>+'[1]CONSUMO EN ARGENTINA POR COLOR'!H330/10000</f>
        <v>1.6004</v>
      </c>
      <c r="D44" s="6">
        <f>+'[1]CONSUMO EN ARGENTINA POR COLOR'!H342/10000</f>
        <v>1.7183999999999999</v>
      </c>
      <c r="E44" s="6">
        <f>+'[1]CONSUMO EN ARGENTINA POR COLOR'!H354/10000</f>
        <v>1.4475</v>
      </c>
      <c r="F44" s="6">
        <f>+'[1]CONSUMO EN ARGENTINA POR COLOR'!H366/10000</f>
        <v>1.2585</v>
      </c>
      <c r="G44" s="73">
        <f>+'[1]CONSUMO EN ARGENTINA POR COLOR'!H378/10000</f>
        <v>1.5355000000000001</v>
      </c>
      <c r="H44" s="7">
        <f t="shared" ref="H44:H48" si="62">+G44/F44-1</f>
        <v>0.22010329757648006</v>
      </c>
      <c r="I44" s="2"/>
      <c r="J44" s="78" t="s">
        <v>11</v>
      </c>
      <c r="K44" s="6">
        <f>+SUM('[1]CONSUMO EN ARGENTINA POR COLOR'!H307:H318)/10000</f>
        <v>45.755849000000005</v>
      </c>
      <c r="L44" s="6">
        <f>+SUM(C43:C44)+SUM(B45:B54)</f>
        <v>42.358662000000002</v>
      </c>
      <c r="M44" s="6">
        <f t="shared" ref="M44:P44" si="63">+SUM(D43:D44)+SUM(C45:C54)</f>
        <v>37.933</v>
      </c>
      <c r="N44" s="6">
        <f t="shared" si="63"/>
        <v>30.678799999999995</v>
      </c>
      <c r="O44" s="105">
        <f t="shared" si="63"/>
        <v>27.749499999999998</v>
      </c>
      <c r="P44" s="73">
        <f t="shared" si="63"/>
        <v>25.174500000000002</v>
      </c>
      <c r="Q44" s="116">
        <f t="shared" ref="Q44:Q48" si="64">+P44/O44-1</f>
        <v>-9.2794464765130757E-2</v>
      </c>
      <c r="R44" s="7">
        <f t="shared" ref="R44:R48" si="65">+POWER(P44/K44,0.2)-1</f>
        <v>-0.11263387193040109</v>
      </c>
    </row>
    <row r="45" spans="1:18" x14ac:dyDescent="0.25">
      <c r="A45" s="78" t="s">
        <v>0</v>
      </c>
      <c r="B45" s="6">
        <f>+'[1]CONSUMO EN ARGENTINA POR COLOR'!H319/10000</f>
        <v>3.0147619999999997</v>
      </c>
      <c r="C45" s="6">
        <f>+'[1]CONSUMO EN ARGENTINA POR COLOR'!H331/10000</f>
        <v>2.8102999999999998</v>
      </c>
      <c r="D45" s="6">
        <f>+'[1]CONSUMO EN ARGENTINA POR COLOR'!H343/10000</f>
        <v>2.3563999999999998</v>
      </c>
      <c r="E45" s="6">
        <f>+'[1]CONSUMO EN ARGENTINA POR COLOR'!H355/10000</f>
        <v>1.0865</v>
      </c>
      <c r="F45" s="6">
        <f>+'[1]CONSUMO EN ARGENTINA POR COLOR'!H367/10000</f>
        <v>1.3949</v>
      </c>
      <c r="G45" s="73">
        <f>+'[1]CONSUMO EN ARGENTINA POR COLOR'!H379/10000</f>
        <v>1.7755000000000001</v>
      </c>
      <c r="H45" s="7">
        <f t="shared" si="62"/>
        <v>0.27285110043730731</v>
      </c>
      <c r="I45" s="2"/>
      <c r="J45" s="78" t="s">
        <v>0</v>
      </c>
      <c r="K45" s="6">
        <f>+SUM('[1]CONSUMO EN ARGENTINA POR COLOR'!H308:H319)/10000</f>
        <v>46.538463</v>
      </c>
      <c r="L45" s="6">
        <f>+SUM(C43:C45)+SUM(B46:B54)</f>
        <v>42.154199999999996</v>
      </c>
      <c r="M45" s="6">
        <f t="shared" ref="M45:P45" si="66">+SUM(D43:D45)+SUM(C46:C54)</f>
        <v>37.479099999999995</v>
      </c>
      <c r="N45" s="6">
        <f t="shared" si="66"/>
        <v>29.408900000000003</v>
      </c>
      <c r="O45" s="105">
        <f t="shared" si="66"/>
        <v>28.057899999999997</v>
      </c>
      <c r="P45" s="73">
        <f t="shared" si="66"/>
        <v>25.555100000000003</v>
      </c>
      <c r="Q45" s="116">
        <f t="shared" si="64"/>
        <v>-8.9201258825499896E-2</v>
      </c>
      <c r="R45" s="7">
        <f t="shared" si="65"/>
        <v>-0.11298061764439415</v>
      </c>
    </row>
    <row r="46" spans="1:18" x14ac:dyDescent="0.25">
      <c r="A46" s="78" t="s">
        <v>1</v>
      </c>
      <c r="B46" s="6">
        <f>+'[1]CONSUMO EN ARGENTINA POR COLOR'!H320/10000</f>
        <v>2.6665000000000001</v>
      </c>
      <c r="C46" s="6">
        <f>+'[1]CONSUMO EN ARGENTINA POR COLOR'!H332/10000</f>
        <v>2.5139999999999998</v>
      </c>
      <c r="D46" s="6">
        <f>+'[1]CONSUMO EN ARGENTINA POR COLOR'!H344/10000</f>
        <v>2.2711000000000001</v>
      </c>
      <c r="E46" s="6">
        <f>+'[1]CONSUMO EN ARGENTINA POR COLOR'!H356/10000</f>
        <v>1.0679000000000001</v>
      </c>
      <c r="F46" s="6">
        <f>+'[1]CONSUMO EN ARGENTINA POR COLOR'!H368/10000</f>
        <v>0.99180000000000001</v>
      </c>
      <c r="G46" s="73">
        <f>+'[1]CONSUMO EN ARGENTINA POR COLOR'!H380/10000</f>
        <v>2.1941999999999999</v>
      </c>
      <c r="H46" s="7">
        <f t="shared" si="62"/>
        <v>1.2123411978221417</v>
      </c>
      <c r="I46" s="2"/>
      <c r="J46" s="78" t="s">
        <v>1</v>
      </c>
      <c r="K46" s="6">
        <f>+SUM('[1]CONSUMO EN ARGENTINA POR COLOR'!H309:H320)/10000</f>
        <v>45.863339000000003</v>
      </c>
      <c r="L46" s="6">
        <f>+SUM(C43:C46)+SUM(B47:B54)</f>
        <v>42.0017</v>
      </c>
      <c r="M46" s="6">
        <f t="shared" ref="M46:P46" si="67">+SUM(D43:D46)+SUM(C47:C54)</f>
        <v>37.236199999999997</v>
      </c>
      <c r="N46" s="6">
        <f t="shared" si="67"/>
        <v>28.2057</v>
      </c>
      <c r="O46" s="105">
        <f t="shared" si="67"/>
        <v>27.9818</v>
      </c>
      <c r="P46" s="73">
        <f t="shared" si="67"/>
        <v>26.7575</v>
      </c>
      <c r="Q46" s="116">
        <f t="shared" si="64"/>
        <v>-4.3753439735828237E-2</v>
      </c>
      <c r="R46" s="7">
        <f t="shared" si="65"/>
        <v>-0.10216615450690736</v>
      </c>
    </row>
    <row r="47" spans="1:18" x14ac:dyDescent="0.25">
      <c r="A47" s="78" t="s">
        <v>2</v>
      </c>
      <c r="B47" s="6">
        <f>+'[1]CONSUMO EN ARGENTINA POR COLOR'!H321/10000</f>
        <v>3.2383000000000002</v>
      </c>
      <c r="C47" s="6">
        <f>+'[1]CONSUMO EN ARGENTINA POR COLOR'!H333/10000</f>
        <v>3.1164000000000001</v>
      </c>
      <c r="D47" s="6">
        <f>+'[1]CONSUMO EN ARGENTINA POR COLOR'!H345/10000</f>
        <v>2.3290999999999999</v>
      </c>
      <c r="E47" s="6">
        <f>+'[1]CONSUMO EN ARGENTINA POR COLOR'!H357/10000</f>
        <v>1.8858999999999999</v>
      </c>
      <c r="F47" s="6">
        <f>+'[1]CONSUMO EN ARGENTINA POR COLOR'!H369/10000</f>
        <v>1.0302</v>
      </c>
      <c r="G47" s="73">
        <f>+'[1]CONSUMO EN ARGENTINA POR COLOR'!H381/10000</f>
        <v>2.4030999999999998</v>
      </c>
      <c r="H47" s="7">
        <f t="shared" si="62"/>
        <v>1.332653853620656</v>
      </c>
      <c r="I47" s="2"/>
      <c r="J47" s="78" t="s">
        <v>2</v>
      </c>
      <c r="K47" s="6">
        <f>+SUM('[1]CONSUMO EN ARGENTINA POR COLOR'!H310:H321)/10000</f>
        <v>45.848273000000006</v>
      </c>
      <c r="L47" s="6">
        <f>+SUM(C43:C47)+SUM(B48:B54)</f>
        <v>41.879799999999996</v>
      </c>
      <c r="M47" s="6">
        <f t="shared" ref="M47:P47" si="68">+SUM(D43:D47)+SUM(C48:C54)</f>
        <v>36.448900000000002</v>
      </c>
      <c r="N47" s="6">
        <f t="shared" si="68"/>
        <v>27.762500000000003</v>
      </c>
      <c r="O47" s="105">
        <f t="shared" si="68"/>
        <v>27.126099999999997</v>
      </c>
      <c r="P47" s="73">
        <f t="shared" si="68"/>
        <v>28.130400000000002</v>
      </c>
      <c r="Q47" s="116">
        <f t="shared" si="64"/>
        <v>3.7023383383531172E-2</v>
      </c>
      <c r="R47" s="7">
        <f t="shared" si="65"/>
        <v>-9.3076646471453195E-2</v>
      </c>
    </row>
    <row r="48" spans="1:18" x14ac:dyDescent="0.25">
      <c r="A48" s="78" t="s">
        <v>3</v>
      </c>
      <c r="B48" s="6">
        <f>+'[1]CONSUMO EN ARGENTINA POR COLOR'!H322/10000</f>
        <v>3.0758999999999999</v>
      </c>
      <c r="C48" s="6">
        <f>+'[1]CONSUMO EN ARGENTINA POR COLOR'!H334/10000</f>
        <v>3.4676</v>
      </c>
      <c r="D48" s="6">
        <f>+'[1]CONSUMO EN ARGENTINA POR COLOR'!H346/10000</f>
        <v>2.4815999999999998</v>
      </c>
      <c r="E48" s="6">
        <f>+'[1]CONSUMO EN ARGENTINA POR COLOR'!H358/10000</f>
        <v>2.1042000000000001</v>
      </c>
      <c r="F48" s="6">
        <f>+'[1]CONSUMO EN ARGENTINA POR COLOR'!H370/10000</f>
        <v>2.0868000000000002</v>
      </c>
      <c r="G48" s="73">
        <f>+'[1]CONSUMO EN ARGENTINA POR COLOR'!H382/10000</f>
        <v>2.4116</v>
      </c>
      <c r="H48" s="7">
        <f t="shared" si="62"/>
        <v>0.15564500670883641</v>
      </c>
      <c r="I48" s="2"/>
      <c r="J48" s="78" t="s">
        <v>3</v>
      </c>
      <c r="K48" s="6">
        <f>+SUM('[1]CONSUMO EN ARGENTINA POR COLOR'!H311:H322)/10000</f>
        <v>44.647480000000002</v>
      </c>
      <c r="L48" s="6">
        <f>+SUM(C43:C48)+SUM(B49:B54)</f>
        <v>42.271500000000003</v>
      </c>
      <c r="M48" s="6">
        <f t="shared" ref="M48:P48" si="69">+SUM(D43:D48)+SUM(C49:C54)</f>
        <v>35.462899999999998</v>
      </c>
      <c r="N48" s="6">
        <f t="shared" si="69"/>
        <v>27.385100000000001</v>
      </c>
      <c r="O48" s="105">
        <f t="shared" si="69"/>
        <v>27.108699999999999</v>
      </c>
      <c r="P48" s="73">
        <f t="shared" si="69"/>
        <v>28.455199999999998</v>
      </c>
      <c r="Q48" s="116">
        <f t="shared" si="64"/>
        <v>4.9670401015172283E-2</v>
      </c>
      <c r="R48" s="7">
        <f t="shared" si="65"/>
        <v>-8.6154162061764517E-2</v>
      </c>
    </row>
    <row r="49" spans="1:18" x14ac:dyDescent="0.25">
      <c r="A49" s="78" t="s">
        <v>4</v>
      </c>
      <c r="B49" s="6">
        <f>+'[1]CONSUMO EN ARGENTINA POR COLOR'!H323/10000</f>
        <v>3.1501999999999999</v>
      </c>
      <c r="C49" s="6">
        <f>+'[1]CONSUMO EN ARGENTINA POR COLOR'!H335/10000</f>
        <v>3.2780999999999998</v>
      </c>
      <c r="D49" s="6">
        <f>+'[1]CONSUMO EN ARGENTINA POR COLOR'!H347/10000</f>
        <v>2.2841999999999998</v>
      </c>
      <c r="E49" s="6">
        <f>+'[1]CONSUMO EN ARGENTINA POR COLOR'!H359/10000</f>
        <v>2.1513</v>
      </c>
      <c r="F49" s="6">
        <f>+'[1]CONSUMO EN ARGENTINA POR COLOR'!H371/10000</f>
        <v>2.0615000000000001</v>
      </c>
      <c r="G49" s="73">
        <f>+'[1]CONSUMO EN ARGENTINA POR COLOR'!H383/10000</f>
        <v>2.7170999999999998</v>
      </c>
      <c r="H49" s="7">
        <f t="shared" ref="H49" si="70">+G49/F49-1</f>
        <v>0.31802085859810814</v>
      </c>
      <c r="I49" s="2"/>
      <c r="J49" s="78" t="s">
        <v>4</v>
      </c>
      <c r="K49" s="6">
        <f>+SUM('[1]CONSUMO EN ARGENTINA POR COLOR'!H312:H323)/10000</f>
        <v>44.341159999999995</v>
      </c>
      <c r="L49" s="6">
        <f>+SUM(C43:C49)+SUM(B50:B54)</f>
        <v>42.3994</v>
      </c>
      <c r="M49" s="6">
        <f t="shared" ref="M49:P49" si="71">+SUM(D43:D49)+SUM(C50:C54)</f>
        <v>34.469000000000001</v>
      </c>
      <c r="N49" s="6">
        <f t="shared" si="71"/>
        <v>27.252199999999998</v>
      </c>
      <c r="O49" s="105">
        <f t="shared" si="71"/>
        <v>27.018899999999995</v>
      </c>
      <c r="P49" s="105">
        <f t="shared" si="71"/>
        <v>29.110800000000001</v>
      </c>
      <c r="Q49" s="116">
        <f t="shared" ref="Q49:Q50" si="72">+P49/O49-1</f>
        <v>7.7423581270888331E-2</v>
      </c>
      <c r="R49" s="7">
        <f t="shared" ref="R49:R50" si="73">+POWER(P49/K49,0.2)-1</f>
        <v>-8.0716599727160054E-2</v>
      </c>
    </row>
    <row r="50" spans="1:18" x14ac:dyDescent="0.25">
      <c r="A50" s="78" t="s">
        <v>5</v>
      </c>
      <c r="B50" s="6">
        <f>+'[1]CONSUMO EN ARGENTINA POR COLOR'!H324/10000</f>
        <v>4.1218000000000004</v>
      </c>
      <c r="C50" s="6">
        <f>+'[1]CONSUMO EN ARGENTINA POR COLOR'!H336/10000</f>
        <v>3.2298</v>
      </c>
      <c r="D50" s="6">
        <f>+'[1]CONSUMO EN ARGENTINA POR COLOR'!H348/10000</f>
        <v>3.0901999999999998</v>
      </c>
      <c r="E50" s="6">
        <f>+'[1]CONSUMO EN ARGENTINA POR COLOR'!H360/10000</f>
        <v>2.4780000000000002</v>
      </c>
      <c r="F50" s="6">
        <f>+'[1]CONSUMO EN ARGENTINA POR COLOR'!H372/10000</f>
        <v>2.484</v>
      </c>
      <c r="G50" s="73">
        <f>+'[1]CONSUMO EN ARGENTINA POR COLOR'!H384/10000</f>
        <v>2.6871999999999998</v>
      </c>
      <c r="H50" s="7">
        <f t="shared" ref="H50" si="74">+G50/F50-1</f>
        <v>8.1803542673107854E-2</v>
      </c>
      <c r="I50" s="2"/>
      <c r="J50" s="78" t="s">
        <v>5</v>
      </c>
      <c r="K50" s="6">
        <f>+SUM('[1]CONSUMO EN ARGENTINA POR COLOR'!H313:H324)/10000</f>
        <v>44.520547000000001</v>
      </c>
      <c r="L50" s="6">
        <f>+SUM(C43:C50)+SUM(B51:B54)</f>
        <v>41.507399999999997</v>
      </c>
      <c r="M50" s="6">
        <f t="shared" ref="M50:O50" si="75">+SUM(D43:D50)+SUM(C51:C54)</f>
        <v>34.3294</v>
      </c>
      <c r="N50" s="6">
        <f t="shared" si="75"/>
        <v>26.64</v>
      </c>
      <c r="O50" s="105">
        <f t="shared" si="75"/>
        <v>27.024900000000002</v>
      </c>
      <c r="P50" s="73">
        <f t="shared" ref="P50" si="76">+SUM(G43:G50)+SUM(F51:F54)</f>
        <v>29.314</v>
      </c>
      <c r="Q50" s="116">
        <f t="shared" si="72"/>
        <v>8.470336615491636E-2</v>
      </c>
      <c r="R50" s="7">
        <f t="shared" si="73"/>
        <v>-8.0179851736552621E-2</v>
      </c>
    </row>
    <row r="51" spans="1:18" x14ac:dyDescent="0.25">
      <c r="A51" s="78" t="s">
        <v>6</v>
      </c>
      <c r="B51" s="6">
        <f>+'[1]CONSUMO EN ARGENTINA POR COLOR'!H325/10000</f>
        <v>5.4321000000000002</v>
      </c>
      <c r="C51" s="6">
        <f>+'[1]CONSUMO EN ARGENTINA POR COLOR'!H337/10000</f>
        <v>4.3310000000000004</v>
      </c>
      <c r="D51" s="6">
        <f>+'[1]CONSUMO EN ARGENTINA POR COLOR'!H349/10000</f>
        <v>3.0859999999999999</v>
      </c>
      <c r="E51" s="6">
        <f>+'[1]CONSUMO EN ARGENTINA POR COLOR'!H361/10000</f>
        <v>3.2471999999999999</v>
      </c>
      <c r="F51" s="6">
        <f>+'[1]CONSUMO EN ARGENTINA POR COLOR'!H373/10000</f>
        <v>3.0893000000000002</v>
      </c>
      <c r="G51" s="73"/>
      <c r="H51" s="8"/>
      <c r="I51" s="2"/>
      <c r="J51" s="78" t="s">
        <v>6</v>
      </c>
      <c r="K51" s="6">
        <f>+SUM('[1]CONSUMO EN ARGENTINA POR COLOR'!H314:H325)/10000</f>
        <v>45.288594000000003</v>
      </c>
      <c r="L51" s="6">
        <f>+SUM(C43:C51)+SUM(B52:B54)</f>
        <v>40.406300000000002</v>
      </c>
      <c r="M51" s="6">
        <f t="shared" ref="M51:O51" si="77">+SUM(D43:D51)+SUM(C52:C54)</f>
        <v>33.084400000000002</v>
      </c>
      <c r="N51" s="6">
        <f t="shared" si="77"/>
        <v>26.801200000000001</v>
      </c>
      <c r="O51" s="105">
        <f t="shared" si="77"/>
        <v>26.867000000000001</v>
      </c>
      <c r="P51" s="73"/>
      <c r="Q51" s="117"/>
      <c r="R51" s="8"/>
    </row>
    <row r="52" spans="1:18" x14ac:dyDescent="0.25">
      <c r="A52" s="78" t="s">
        <v>7</v>
      </c>
      <c r="B52" s="6">
        <f>+'[1]CONSUMO EN ARGENTINA POR COLOR'!H326/10000</f>
        <v>5.0236999999999998</v>
      </c>
      <c r="C52" s="6">
        <f>+'[1]CONSUMO EN ARGENTINA POR COLOR'!H338/10000</f>
        <v>4.3167999999999997</v>
      </c>
      <c r="D52" s="6">
        <f>+'[1]CONSUMO EN ARGENTINA POR COLOR'!H350/10000</f>
        <v>3.7850999999999999</v>
      </c>
      <c r="E52" s="6">
        <f>+'[1]CONSUMO EN ARGENTINA POR COLOR'!H362/10000</f>
        <v>3.7157</v>
      </c>
      <c r="F52" s="6">
        <f>+'[1]CONSUMO EN ARGENTINA POR COLOR'!H374/10000</f>
        <v>2.8338999999999999</v>
      </c>
      <c r="G52" s="73"/>
      <c r="H52" s="8"/>
      <c r="I52" s="2"/>
      <c r="J52" s="78" t="s">
        <v>7</v>
      </c>
      <c r="K52" s="6">
        <f>+SUM('[1]CONSUMO EN ARGENTINA POR COLOR'!H315:H326)/10000</f>
        <v>44.962572999999999</v>
      </c>
      <c r="L52" s="6">
        <f>+SUM(C43:C52)+SUM(B53:B54)</f>
        <v>39.699399999999997</v>
      </c>
      <c r="M52" s="6">
        <f t="shared" ref="M52:O52" si="78">+SUM(D43:D52)+SUM(C53:C54)</f>
        <v>32.552700000000002</v>
      </c>
      <c r="N52" s="6">
        <f t="shared" si="78"/>
        <v>26.7318</v>
      </c>
      <c r="O52" s="105">
        <f t="shared" si="78"/>
        <v>25.985199999999999</v>
      </c>
      <c r="P52" s="73"/>
      <c r="Q52" s="117"/>
      <c r="R52" s="8"/>
    </row>
    <row r="53" spans="1:18" x14ac:dyDescent="0.25">
      <c r="A53" s="78" t="s">
        <v>8</v>
      </c>
      <c r="B53" s="6">
        <f>+'[1]CONSUMO EN ARGENTINA POR COLOR'!H327/10000</f>
        <v>4.9359999999999999</v>
      </c>
      <c r="C53" s="6">
        <f>+'[1]CONSUMO EN ARGENTINA POR COLOR'!H339/10000</f>
        <v>4.5545999999999998</v>
      </c>
      <c r="D53" s="6">
        <f>+'[1]CONSUMO EN ARGENTINA POR COLOR'!H351/10000</f>
        <v>3.2957000000000001</v>
      </c>
      <c r="E53" s="6">
        <f>+'[1]CONSUMO EN ARGENTINA POR COLOR'!H363/10000</f>
        <v>3.9805999999999999</v>
      </c>
      <c r="F53" s="6">
        <f>+'[1]CONSUMO EN ARGENTINA POR COLOR'!H375/10000</f>
        <v>3.5640999999999998</v>
      </c>
      <c r="G53" s="73"/>
      <c r="H53" s="8"/>
      <c r="I53" s="2"/>
      <c r="J53" s="78" t="s">
        <v>8</v>
      </c>
      <c r="K53" s="6">
        <f>+SUM('[1]CONSUMO EN ARGENTINA POR COLOR'!H316:H327)/10000</f>
        <v>44.471057999999999</v>
      </c>
      <c r="L53" s="6">
        <f>+SUM(C43:C53)+SUM(B54)</f>
        <v>39.317999999999998</v>
      </c>
      <c r="M53" s="6">
        <f t="shared" ref="M53:O53" si="79">+SUM(D43:D53)+SUM(C54)</f>
        <v>31.293799999999997</v>
      </c>
      <c r="N53" s="6">
        <f t="shared" si="79"/>
        <v>27.416699999999999</v>
      </c>
      <c r="O53" s="105">
        <f t="shared" si="79"/>
        <v>25.5687</v>
      </c>
      <c r="P53" s="73"/>
      <c r="Q53" s="117"/>
      <c r="R53" s="8"/>
    </row>
    <row r="54" spans="1:18" x14ac:dyDescent="0.25">
      <c r="A54" s="78" t="s">
        <v>9</v>
      </c>
      <c r="B54" s="6">
        <f>+'[1]CONSUMO EN ARGENTINA POR COLOR'!H328/10000</f>
        <v>3.9777999999999998</v>
      </c>
      <c r="C54" s="6">
        <f>+'[1]CONSUMO EN ARGENTINA POR COLOR'!H340/10000</f>
        <v>2.8176000000000001</v>
      </c>
      <c r="D54" s="6">
        <f>+'[1]CONSUMO EN ARGENTINA POR COLOR'!H352/10000</f>
        <v>2.4367999999999999</v>
      </c>
      <c r="E54" s="6">
        <f>+'[1]CONSUMO EN ARGENTINA POR COLOR'!H364/10000</f>
        <v>3.0889000000000002</v>
      </c>
      <c r="F54" s="6">
        <f>+'[1]CONSUMO EN ARGENTINA POR COLOR'!H376/10000</f>
        <v>2.5057999999999998</v>
      </c>
      <c r="G54" s="73"/>
      <c r="H54" s="8"/>
      <c r="I54" s="2"/>
      <c r="J54" s="78" t="s">
        <v>9</v>
      </c>
      <c r="K54" s="6">
        <f>+SUM('[1]CONSUMO EN ARGENTINA POR COLOR'!H317:H328)/10000</f>
        <v>43.532162</v>
      </c>
      <c r="L54" s="6">
        <f>+SUM(C43:C54)</f>
        <v>38.157799999999995</v>
      </c>
      <c r="M54" s="6">
        <f t="shared" ref="M54:O54" si="80">+SUM(D43:D54)</f>
        <v>30.912999999999997</v>
      </c>
      <c r="N54" s="6">
        <f t="shared" si="80"/>
        <v>28.068799999999996</v>
      </c>
      <c r="O54" s="105">
        <f t="shared" si="80"/>
        <v>24.985600000000002</v>
      </c>
      <c r="P54" s="73"/>
      <c r="Q54" s="117"/>
      <c r="R54" s="8"/>
    </row>
    <row r="55" spans="1:18" ht="25.5" x14ac:dyDescent="0.25">
      <c r="A55" s="89" t="s">
        <v>13</v>
      </c>
      <c r="B55" s="90">
        <f>SUM(B43:B54)</f>
        <v>43.532162</v>
      </c>
      <c r="C55" s="90">
        <f t="shared" ref="C55:F55" si="81">SUM(C43:C54)</f>
        <v>38.157799999999995</v>
      </c>
      <c r="D55" s="90">
        <f t="shared" si="81"/>
        <v>30.912999999999997</v>
      </c>
      <c r="E55" s="90">
        <f t="shared" si="81"/>
        <v>28.068799999999996</v>
      </c>
      <c r="F55" s="90">
        <f t="shared" si="81"/>
        <v>24.985600000000002</v>
      </c>
      <c r="G55" s="91"/>
      <c r="H55" s="92"/>
      <c r="I55" s="3"/>
      <c r="J55" s="79" t="s">
        <v>14</v>
      </c>
      <c r="K55" s="82">
        <f>+AVERAGE(K43:K54)</f>
        <v>45.108136916666666</v>
      </c>
      <c r="L55" s="82">
        <f>+AVERAGE(L43:L54)</f>
        <v>41.274543666666666</v>
      </c>
      <c r="M55" s="82">
        <f t="shared" ref="M55:P55" si="82">+AVERAGE(M43:M54)</f>
        <v>34.91811666666667</v>
      </c>
      <c r="N55" s="82">
        <f t="shared" si="82"/>
        <v>28.108450000000001</v>
      </c>
      <c r="O55" s="106">
        <f t="shared" si="82"/>
        <v>26.951066666666662</v>
      </c>
      <c r="P55" s="83">
        <f t="shared" si="82"/>
        <v>27.174375000000001</v>
      </c>
      <c r="Q55" s="118">
        <f t="shared" ref="Q55" si="83">+P55/O55-1</f>
        <v>8.2856955568859636E-3</v>
      </c>
      <c r="R55" s="113">
        <f t="shared" ref="R55" si="84">+POWER(P55/K55,0.2)-1</f>
        <v>-9.6390194814967245E-2</v>
      </c>
    </row>
    <row r="56" spans="1:18" ht="25.5" x14ac:dyDescent="0.25">
      <c r="A56" s="93" t="s">
        <v>15</v>
      </c>
      <c r="B56" s="94">
        <f>+B55/B$163</f>
        <v>4.6230251965192572E-2</v>
      </c>
      <c r="C56" s="94">
        <f>+C55/C$163</f>
        <v>4.2753693825118795E-2</v>
      </c>
      <c r="D56" s="94">
        <f>+D55/D$163</f>
        <v>3.6818631111094166E-2</v>
      </c>
      <c r="E56" s="94">
        <f>+E55/E$163</f>
        <v>3.1706868258825405E-2</v>
      </c>
      <c r="F56" s="94">
        <f>+F55/F$163</f>
        <v>2.6530852352051975E-2</v>
      </c>
      <c r="G56" s="95"/>
      <c r="H56" s="96"/>
      <c r="I56" s="3"/>
      <c r="J56" s="80" t="s">
        <v>15</v>
      </c>
      <c r="K56" s="84">
        <f t="shared" ref="K56:P56" si="85">+K55/K$163</f>
        <v>4.2172385411123253E-2</v>
      </c>
      <c r="L56" s="84">
        <f t="shared" si="85"/>
        <v>4.5247228455572157E-2</v>
      </c>
      <c r="M56" s="84">
        <f t="shared" si="85"/>
        <v>4.0122875464666329E-2</v>
      </c>
      <c r="N56" s="84">
        <f t="shared" si="85"/>
        <v>3.2890520014417557E-2</v>
      </c>
      <c r="O56" s="107">
        <f t="shared" si="85"/>
        <v>2.9350782218210192E-2</v>
      </c>
      <c r="P56" s="110">
        <f t="shared" si="85"/>
        <v>3.0075253501205251E-2</v>
      </c>
      <c r="Q56" s="110"/>
      <c r="R56" s="114"/>
    </row>
    <row r="57" spans="1:18" ht="26.25" thickBot="1" x14ac:dyDescent="0.3">
      <c r="A57" s="97" t="s">
        <v>12</v>
      </c>
      <c r="B57" s="98"/>
      <c r="C57" s="99">
        <f>+C55/B55-1</f>
        <v>-0.12345727280900964</v>
      </c>
      <c r="D57" s="99">
        <f t="shared" ref="D57:F57" si="86">+D55/C55-1</f>
        <v>-0.18986419552489919</v>
      </c>
      <c r="E57" s="99">
        <f t="shared" si="86"/>
        <v>-9.2006599165399661E-2</v>
      </c>
      <c r="F57" s="99">
        <f t="shared" si="86"/>
        <v>-0.10984438237473615</v>
      </c>
      <c r="G57" s="100"/>
      <c r="H57" s="101"/>
      <c r="I57" s="2"/>
      <c r="J57" s="81" t="s">
        <v>12</v>
      </c>
      <c r="K57" s="85"/>
      <c r="L57" s="86">
        <f>+L55/K55-1</f>
        <v>-8.4986734368617922E-2</v>
      </c>
      <c r="M57" s="86">
        <f t="shared" ref="M57:P57" si="87">+M55/L55-1</f>
        <v>-0.15400356818804639</v>
      </c>
      <c r="N57" s="86">
        <f t="shared" si="87"/>
        <v>-0.19501815437736003</v>
      </c>
      <c r="O57" s="108">
        <f t="shared" si="87"/>
        <v>-4.1175636982236252E-2</v>
      </c>
      <c r="P57" s="111">
        <f t="shared" si="87"/>
        <v>8.2856955568859636E-3</v>
      </c>
      <c r="Q57" s="87"/>
      <c r="R57" s="88"/>
    </row>
    <row r="58" spans="1:18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spans="1:18" ht="15.75" thickBot="1" x14ac:dyDescent="0.3">
      <c r="A59" s="266" t="s">
        <v>262</v>
      </c>
      <c r="B59" s="267"/>
      <c r="C59" s="267"/>
      <c r="D59" s="267"/>
      <c r="E59" s="267"/>
      <c r="F59" s="267"/>
      <c r="G59" s="267"/>
      <c r="H59" s="268"/>
      <c r="I59" s="2"/>
      <c r="J59" s="266" t="s">
        <v>263</v>
      </c>
      <c r="K59" s="267"/>
      <c r="L59" s="267"/>
      <c r="M59" s="267"/>
      <c r="N59" s="267"/>
      <c r="O59" s="267"/>
      <c r="P59" s="267"/>
      <c r="Q59" s="267"/>
      <c r="R59" s="268"/>
    </row>
    <row r="60" spans="1:18" ht="38.25" x14ac:dyDescent="0.25">
      <c r="A60" s="74"/>
      <c r="B60" s="75">
        <v>2016</v>
      </c>
      <c r="C60" s="75">
        <f>+B60+1</f>
        <v>2017</v>
      </c>
      <c r="D60" s="75">
        <f t="shared" ref="D60:G60" si="88">+C60+1</f>
        <v>2018</v>
      </c>
      <c r="E60" s="75">
        <f t="shared" si="88"/>
        <v>2019</v>
      </c>
      <c r="F60" s="75">
        <f t="shared" si="88"/>
        <v>2020</v>
      </c>
      <c r="G60" s="76">
        <f t="shared" si="88"/>
        <v>2021</v>
      </c>
      <c r="H60" s="77" t="s">
        <v>16</v>
      </c>
      <c r="I60" s="2"/>
      <c r="J60" s="103"/>
      <c r="K60" s="102">
        <v>2016</v>
      </c>
      <c r="L60" s="102">
        <f>+K60+1</f>
        <v>2017</v>
      </c>
      <c r="M60" s="102">
        <f t="shared" ref="M60:P60" si="89">+L60+1</f>
        <v>2018</v>
      </c>
      <c r="N60" s="102">
        <f t="shared" si="89"/>
        <v>2019</v>
      </c>
      <c r="O60" s="104">
        <f t="shared" si="89"/>
        <v>2020</v>
      </c>
      <c r="P60" s="109">
        <f t="shared" si="89"/>
        <v>2021</v>
      </c>
      <c r="Q60" s="115" t="s">
        <v>16</v>
      </c>
      <c r="R60" s="112" t="s">
        <v>21</v>
      </c>
    </row>
    <row r="61" spans="1:18" x14ac:dyDescent="0.25">
      <c r="A61" s="78" t="s">
        <v>10</v>
      </c>
      <c r="B61" s="6">
        <f>+'[1]CONSUMO EN ARGENTINA POR COLOR'!K317/10000</f>
        <v>14.6005</v>
      </c>
      <c r="C61" s="6">
        <f>+'[1]CONSUMO EN ARGENTINA POR COLOR'!K329/10000</f>
        <v>15.3301</v>
      </c>
      <c r="D61" s="6">
        <f>+'[1]CONSUMO EN ARGENTINA POR COLOR'!K341/10000</f>
        <v>16.6891</v>
      </c>
      <c r="E61" s="6">
        <f>+'[1]CONSUMO EN ARGENTINA POR COLOR'!K353/10000</f>
        <v>15.4062</v>
      </c>
      <c r="F61" s="6">
        <f>+'[1]CONSUMO EN ARGENTINA POR COLOR'!K365/10000</f>
        <v>16.035499999999999</v>
      </c>
      <c r="G61" s="73">
        <f>+'[1]CONSUMO EN ARGENTINA POR COLOR'!K377/10000</f>
        <v>18.5244</v>
      </c>
      <c r="H61" s="7">
        <f>+G61/F61-1</f>
        <v>0.1552118736553274</v>
      </c>
      <c r="I61" s="2"/>
      <c r="J61" s="78" t="s">
        <v>10</v>
      </c>
      <c r="K61" s="6">
        <f>+SUM('[1]CONSUMO EN ARGENTINA POR COLOR'!K306:K317)/10000</f>
        <v>239.98440499999998</v>
      </c>
      <c r="L61" s="6">
        <f>+SUM(C61)+SUM(B62:B72)</f>
        <v>234.17456199999995</v>
      </c>
      <c r="M61" s="6">
        <f t="shared" ref="M61:P61" si="90">+SUM(D61)+SUM(C62:C72)</f>
        <v>236.74299999999997</v>
      </c>
      <c r="N61" s="6">
        <f t="shared" si="90"/>
        <v>208.25040000000004</v>
      </c>
      <c r="O61" s="105">
        <f t="shared" si="90"/>
        <v>209.70920000000001</v>
      </c>
      <c r="P61" s="73">
        <f t="shared" si="90"/>
        <v>205.9676</v>
      </c>
      <c r="Q61" s="116">
        <f>+P61/O61-1</f>
        <v>-1.7841849570738977E-2</v>
      </c>
      <c r="R61" s="7">
        <f>+POWER(P61/K61,0.2)-1</f>
        <v>-3.0108445713682652E-2</v>
      </c>
    </row>
    <row r="62" spans="1:18" x14ac:dyDescent="0.25">
      <c r="A62" s="78" t="s">
        <v>11</v>
      </c>
      <c r="B62" s="6">
        <f>+'[1]CONSUMO EN ARGENTINA POR COLOR'!K318/10000</f>
        <v>17.201899999999998</v>
      </c>
      <c r="C62" s="6">
        <f>+'[1]CONSUMO EN ARGENTINA POR COLOR'!K330/10000</f>
        <v>13.5639</v>
      </c>
      <c r="D62" s="6">
        <f>+'[1]CONSUMO EN ARGENTINA POR COLOR'!K342/10000</f>
        <v>15.1774</v>
      </c>
      <c r="E62" s="6">
        <f>+'[1]CONSUMO EN ARGENTINA POR COLOR'!K354/10000</f>
        <v>14.770799999999999</v>
      </c>
      <c r="F62" s="6">
        <f>+'[1]CONSUMO EN ARGENTINA POR COLOR'!K366/10000</f>
        <v>13.878299999999999</v>
      </c>
      <c r="G62" s="73">
        <f>+'[1]CONSUMO EN ARGENTINA POR COLOR'!K378/10000</f>
        <v>15.9564</v>
      </c>
      <c r="H62" s="7">
        <f t="shared" ref="H62:H66" si="91">+G62/F62-1</f>
        <v>0.14973735976308356</v>
      </c>
      <c r="I62" s="2"/>
      <c r="J62" s="78" t="s">
        <v>11</v>
      </c>
      <c r="K62" s="6">
        <f>+SUM('[1]CONSUMO EN ARGENTINA POR COLOR'!K307:K318)/10000</f>
        <v>241.13978899999998</v>
      </c>
      <c r="L62" s="6">
        <f>+SUM(C61:C62)+SUM(B63:B72)</f>
        <v>230.53656199999998</v>
      </c>
      <c r="M62" s="6">
        <f t="shared" ref="M62:P62" si="92">+SUM(D61:D62)+SUM(C63:C72)</f>
        <v>238.35649999999998</v>
      </c>
      <c r="N62" s="6">
        <f t="shared" si="92"/>
        <v>207.84380000000002</v>
      </c>
      <c r="O62" s="105">
        <f t="shared" si="92"/>
        <v>208.81670000000003</v>
      </c>
      <c r="P62" s="73">
        <f t="shared" si="92"/>
        <v>208.04570000000001</v>
      </c>
      <c r="Q62" s="116">
        <f t="shared" ref="Q62:Q66" si="93">+P62/O62-1</f>
        <v>-3.6922334276904278E-3</v>
      </c>
      <c r="R62" s="7">
        <f t="shared" ref="R62:R66" si="94">+POWER(P62/K62,0.2)-1</f>
        <v>-2.9092237146072786E-2</v>
      </c>
    </row>
    <row r="63" spans="1:18" x14ac:dyDescent="0.25">
      <c r="A63" s="78" t="s">
        <v>0</v>
      </c>
      <c r="B63" s="6">
        <f>+'[1]CONSUMO EN ARGENTINA POR COLOR'!K319/10000</f>
        <v>19.654761999999998</v>
      </c>
      <c r="C63" s="6">
        <f>+'[1]CONSUMO EN ARGENTINA POR COLOR'!K331/10000</f>
        <v>19.466200000000001</v>
      </c>
      <c r="D63" s="6">
        <f>+'[1]CONSUMO EN ARGENTINA POR COLOR'!K343/10000</f>
        <v>19.5869</v>
      </c>
      <c r="E63" s="6">
        <f>+'[1]CONSUMO EN ARGENTINA POR COLOR'!K355/10000</f>
        <v>15.9079</v>
      </c>
      <c r="F63" s="6">
        <f>+'[1]CONSUMO EN ARGENTINA POR COLOR'!K367/10000</f>
        <v>13.873699999999999</v>
      </c>
      <c r="G63" s="73">
        <f>+'[1]CONSUMO EN ARGENTINA POR COLOR'!K379/10000</f>
        <v>14.101800000000001</v>
      </c>
      <c r="H63" s="7">
        <f t="shared" si="91"/>
        <v>1.644118007452966E-2</v>
      </c>
      <c r="I63" s="2"/>
      <c r="J63" s="78" t="s">
        <v>0</v>
      </c>
      <c r="K63" s="6">
        <f>+SUM('[1]CONSUMO EN ARGENTINA POR COLOR'!K308:K319)/10000</f>
        <v>242.119665</v>
      </c>
      <c r="L63" s="6">
        <f>+SUM(C61:C63)+SUM(B64:B72)</f>
        <v>230.34799999999998</v>
      </c>
      <c r="M63" s="6">
        <f t="shared" ref="M63:P63" si="95">+SUM(D61:D63)+SUM(C64:C72)</f>
        <v>238.47719999999998</v>
      </c>
      <c r="N63" s="6">
        <f t="shared" si="95"/>
        <v>204.16480000000001</v>
      </c>
      <c r="O63" s="105">
        <f t="shared" si="95"/>
        <v>206.78250000000003</v>
      </c>
      <c r="P63" s="73">
        <f t="shared" si="95"/>
        <v>208.27379999999999</v>
      </c>
      <c r="Q63" s="116">
        <f t="shared" si="93"/>
        <v>7.2119255739724331E-3</v>
      </c>
      <c r="R63" s="7">
        <f t="shared" si="94"/>
        <v>-2.9666745779270642E-2</v>
      </c>
    </row>
    <row r="64" spans="1:18" x14ac:dyDescent="0.25">
      <c r="A64" s="78" t="s">
        <v>1</v>
      </c>
      <c r="B64" s="6">
        <f>+'[1]CONSUMO EN ARGENTINA POR COLOR'!K320/10000</f>
        <v>20.888500000000001</v>
      </c>
      <c r="C64" s="6">
        <f>+'[1]CONSUMO EN ARGENTINA POR COLOR'!K332/10000</f>
        <v>20.062799999999999</v>
      </c>
      <c r="D64" s="6">
        <f>+'[1]CONSUMO EN ARGENTINA POR COLOR'!K344/10000</f>
        <v>17.106400000000001</v>
      </c>
      <c r="E64" s="6">
        <f>+'[1]CONSUMO EN ARGENTINA POR COLOR'!K356/10000</f>
        <v>15.8171</v>
      </c>
      <c r="F64" s="6">
        <f>+'[1]CONSUMO EN ARGENTINA POR COLOR'!K368/10000</f>
        <v>14.457700000000001</v>
      </c>
      <c r="G64" s="73">
        <f>+'[1]CONSUMO EN ARGENTINA POR COLOR'!K380/10000</f>
        <v>18.815899999999999</v>
      </c>
      <c r="H64" s="7">
        <f t="shared" si="91"/>
        <v>0.30144490479121844</v>
      </c>
      <c r="I64" s="2"/>
      <c r="J64" s="78" t="s">
        <v>1</v>
      </c>
      <c r="K64" s="6">
        <f>+SUM('[1]CONSUMO EN ARGENTINA POR COLOR'!K309:K320)/10000</f>
        <v>242.534254</v>
      </c>
      <c r="L64" s="6">
        <f>+SUM(C61:C64)+SUM(B65:B72)</f>
        <v>229.52229999999997</v>
      </c>
      <c r="M64" s="6">
        <f t="shared" ref="M64:P64" si="96">+SUM(D61:D64)+SUM(C65:C72)</f>
        <v>235.52080000000001</v>
      </c>
      <c r="N64" s="6">
        <f t="shared" si="96"/>
        <v>202.87549999999999</v>
      </c>
      <c r="O64" s="105">
        <f t="shared" si="96"/>
        <v>205.42309999999998</v>
      </c>
      <c r="P64" s="73">
        <f t="shared" si="96"/>
        <v>212.63200000000001</v>
      </c>
      <c r="Q64" s="116">
        <f t="shared" si="93"/>
        <v>3.5092937454453965E-2</v>
      </c>
      <c r="R64" s="7">
        <f t="shared" si="94"/>
        <v>-2.5972748136581014E-2</v>
      </c>
    </row>
    <row r="65" spans="1:18" x14ac:dyDescent="0.25">
      <c r="A65" s="78" t="s">
        <v>2</v>
      </c>
      <c r="B65" s="6">
        <f>+'[1]CONSUMO EN ARGENTINA POR COLOR'!K321/10000</f>
        <v>19.275700000000001</v>
      </c>
      <c r="C65" s="6">
        <f>+'[1]CONSUMO EN ARGENTINA POR COLOR'!K333/10000</f>
        <v>24.112100000000002</v>
      </c>
      <c r="D65" s="6">
        <f>+'[1]CONSUMO EN ARGENTINA POR COLOR'!K345/10000</f>
        <v>15.4651</v>
      </c>
      <c r="E65" s="6">
        <f>+'[1]CONSUMO EN ARGENTINA POR COLOR'!K357/10000</f>
        <v>19.655999999999999</v>
      </c>
      <c r="F65" s="6">
        <f>+'[1]CONSUMO EN ARGENTINA POR COLOR'!K369/10000</f>
        <v>14.8873</v>
      </c>
      <c r="G65" s="73">
        <f>+'[1]CONSUMO EN ARGENTINA POR COLOR'!K381/10000</f>
        <v>16.213100000000001</v>
      </c>
      <c r="H65" s="7">
        <f t="shared" si="91"/>
        <v>8.9055772369738051E-2</v>
      </c>
      <c r="I65" s="2"/>
      <c r="J65" s="78" t="s">
        <v>2</v>
      </c>
      <c r="K65" s="6">
        <f>+SUM('[1]CONSUMO EN ARGENTINA POR COLOR'!K310:K321)/10000</f>
        <v>241.38938599999997</v>
      </c>
      <c r="L65" s="6">
        <f>+SUM(C61:C65)+SUM(B66:B72)</f>
        <v>234.3587</v>
      </c>
      <c r="M65" s="6">
        <f t="shared" ref="M65:P65" si="97">+SUM(D61:D65)+SUM(C66:C72)</f>
        <v>226.87379999999999</v>
      </c>
      <c r="N65" s="6">
        <f t="shared" si="97"/>
        <v>207.06640000000002</v>
      </c>
      <c r="O65" s="105">
        <f t="shared" si="97"/>
        <v>200.65439999999998</v>
      </c>
      <c r="P65" s="73">
        <f t="shared" si="97"/>
        <v>213.95780000000002</v>
      </c>
      <c r="Q65" s="116">
        <f t="shared" si="93"/>
        <v>6.6300066183447859E-2</v>
      </c>
      <c r="R65" s="7">
        <f t="shared" si="94"/>
        <v>-2.3837790356334598E-2</v>
      </c>
    </row>
    <row r="66" spans="1:18" x14ac:dyDescent="0.25">
      <c r="A66" s="78" t="s">
        <v>3</v>
      </c>
      <c r="B66" s="6">
        <f>+'[1]CONSUMO EN ARGENTINA POR COLOR'!K322/10000</f>
        <v>17.054300000000001</v>
      </c>
      <c r="C66" s="6">
        <f>+'[1]CONSUMO EN ARGENTINA POR COLOR'!K334/10000</f>
        <v>19.036999999999999</v>
      </c>
      <c r="D66" s="6">
        <f>+'[1]CONSUMO EN ARGENTINA POR COLOR'!K346/10000</f>
        <v>17.569600000000001</v>
      </c>
      <c r="E66" s="6">
        <f>+'[1]CONSUMO EN ARGENTINA POR COLOR'!K358/10000</f>
        <v>16.027100000000001</v>
      </c>
      <c r="F66" s="6">
        <f>+'[1]CONSUMO EN ARGENTINA POR COLOR'!K370/10000</f>
        <v>16.969200000000001</v>
      </c>
      <c r="G66" s="73">
        <f>+'[1]CONSUMO EN ARGENTINA POR COLOR'!K382/10000</f>
        <v>16.793099999999999</v>
      </c>
      <c r="H66" s="7">
        <f t="shared" si="91"/>
        <v>-1.0377625344742292E-2</v>
      </c>
      <c r="I66" s="2"/>
      <c r="J66" s="78" t="s">
        <v>3</v>
      </c>
      <c r="K66" s="6">
        <f>+SUM('[1]CONSUMO EN ARGENTINA POR COLOR'!K311:K322)/10000</f>
        <v>236.02750600000002</v>
      </c>
      <c r="L66" s="6">
        <f>+SUM(C61:C66)+SUM(B67:B72)</f>
        <v>236.34139999999999</v>
      </c>
      <c r="M66" s="6">
        <f t="shared" ref="M66:P66" si="98">+SUM(D61:D66)+SUM(C67:C72)</f>
        <v>225.40640000000002</v>
      </c>
      <c r="N66" s="6">
        <f t="shared" si="98"/>
        <v>205.52390000000003</v>
      </c>
      <c r="O66" s="105">
        <f t="shared" si="98"/>
        <v>201.59649999999999</v>
      </c>
      <c r="P66" s="73">
        <f t="shared" si="98"/>
        <v>213.7817</v>
      </c>
      <c r="Q66" s="116">
        <f t="shared" si="93"/>
        <v>6.044350968394796E-2</v>
      </c>
      <c r="R66" s="7">
        <f t="shared" si="94"/>
        <v>-1.9603884636356539E-2</v>
      </c>
    </row>
    <row r="67" spans="1:18" x14ac:dyDescent="0.25">
      <c r="A67" s="78" t="s">
        <v>4</v>
      </c>
      <c r="B67" s="6">
        <f>+'[1]CONSUMO EN ARGENTINA POR COLOR'!K323/10000</f>
        <v>19.009499999999999</v>
      </c>
      <c r="C67" s="6">
        <f>+'[1]CONSUMO EN ARGENTINA POR COLOR'!K335/10000</f>
        <v>20.801400000000001</v>
      </c>
      <c r="D67" s="6">
        <f>+'[1]CONSUMO EN ARGENTINA POR COLOR'!K347/10000</f>
        <v>19.250800000000002</v>
      </c>
      <c r="E67" s="6">
        <f>+'[1]CONSUMO EN ARGENTINA POR COLOR'!K359/10000</f>
        <v>19.047000000000001</v>
      </c>
      <c r="F67" s="6">
        <f>+'[1]CONSUMO EN ARGENTINA POR COLOR'!K371/10000</f>
        <v>18.059999999999999</v>
      </c>
      <c r="G67" s="73">
        <f>+'[1]CONSUMO EN ARGENTINA POR COLOR'!K383/10000</f>
        <v>19.844100000000001</v>
      </c>
      <c r="H67" s="7">
        <f t="shared" ref="H67" si="99">+G67/F67-1</f>
        <v>9.8787375415282597E-2</v>
      </c>
      <c r="I67" s="2"/>
      <c r="J67" s="78" t="s">
        <v>4</v>
      </c>
      <c r="K67" s="6">
        <f>+SUM('[1]CONSUMO EN ARGENTINA POR COLOR'!K312:K323)/10000</f>
        <v>234.35734399999998</v>
      </c>
      <c r="L67" s="6">
        <f>+SUM(C61:C67)+SUM(B68:B72)</f>
        <v>238.13329999999999</v>
      </c>
      <c r="M67" s="6">
        <f t="shared" ref="M67:P67" si="100">+SUM(D61:D67)+SUM(C68:C72)</f>
        <v>223.85580000000002</v>
      </c>
      <c r="N67" s="6">
        <f t="shared" si="100"/>
        <v>205.32010000000002</v>
      </c>
      <c r="O67" s="105">
        <f t="shared" si="100"/>
        <v>200.6095</v>
      </c>
      <c r="P67" s="105">
        <f t="shared" si="100"/>
        <v>215.5658</v>
      </c>
      <c r="Q67" s="116">
        <f t="shared" ref="Q67:Q68" si="101">+P67/O67-1</f>
        <v>7.45542957835994E-2</v>
      </c>
      <c r="R67" s="7">
        <f t="shared" ref="R67:R68" si="102">+POWER(P67/K67,0.2)-1</f>
        <v>-1.6577232499005889E-2</v>
      </c>
    </row>
    <row r="68" spans="1:18" x14ac:dyDescent="0.25">
      <c r="A68" s="78" t="s">
        <v>5</v>
      </c>
      <c r="B68" s="6">
        <f>+'[1]CONSUMO EN ARGENTINA POR COLOR'!K324/10000</f>
        <v>21.418299999999999</v>
      </c>
      <c r="C68" s="6">
        <f>+'[1]CONSUMO EN ARGENTINA POR COLOR'!K336/10000</f>
        <v>21.281700000000001</v>
      </c>
      <c r="D68" s="6">
        <f>+'[1]CONSUMO EN ARGENTINA POR COLOR'!K348/10000</f>
        <v>18.7835</v>
      </c>
      <c r="E68" s="6">
        <f>+'[1]CONSUMO EN ARGENTINA POR COLOR'!K360/10000</f>
        <v>19.191099999999999</v>
      </c>
      <c r="F68" s="6">
        <f>+'[1]CONSUMO EN ARGENTINA POR COLOR'!K372/10000</f>
        <v>16.5974</v>
      </c>
      <c r="G68" s="73">
        <f>+'[1]CONSUMO EN ARGENTINA POR COLOR'!K384/10000</f>
        <v>17.9544</v>
      </c>
      <c r="H68" s="7">
        <f t="shared" ref="H68" si="103">+G68/F68-1</f>
        <v>8.1759793702627981E-2</v>
      </c>
      <c r="I68" s="2"/>
      <c r="J68" s="78" t="s">
        <v>5</v>
      </c>
      <c r="K68" s="6">
        <f>+SUM('[1]CONSUMO EN ARGENTINA POR COLOR'!K313:K324)/10000</f>
        <v>235.15884399999999</v>
      </c>
      <c r="L68" s="6">
        <f>+SUM(C61:C68)+SUM(B69:B72)</f>
        <v>237.9967</v>
      </c>
      <c r="M68" s="6">
        <f t="shared" ref="M68:O68" si="104">+SUM(D61:D68)+SUM(C69:C72)</f>
        <v>221.35760000000002</v>
      </c>
      <c r="N68" s="6">
        <f t="shared" si="104"/>
        <v>205.7277</v>
      </c>
      <c r="O68" s="105">
        <f t="shared" si="104"/>
        <v>198.01579999999998</v>
      </c>
      <c r="P68" s="73">
        <f t="shared" ref="P68" si="105">+SUM(G61:G68)+SUM(F69:F72)</f>
        <v>216.9228</v>
      </c>
      <c r="Q68" s="116">
        <f t="shared" si="101"/>
        <v>9.548227969687284E-2</v>
      </c>
      <c r="R68" s="7">
        <f t="shared" si="102"/>
        <v>-1.6014322644830048E-2</v>
      </c>
    </row>
    <row r="69" spans="1:18" x14ac:dyDescent="0.25">
      <c r="A69" s="78" t="s">
        <v>6</v>
      </c>
      <c r="B69" s="6">
        <f>+'[1]CONSUMO EN ARGENTINA POR COLOR'!K325/10000</f>
        <v>22.254899999999999</v>
      </c>
      <c r="C69" s="6">
        <f>+'[1]CONSUMO EN ARGENTINA POR COLOR'!K337/10000</f>
        <v>24.430299999999999</v>
      </c>
      <c r="D69" s="6">
        <f>+'[1]CONSUMO EN ARGENTINA POR COLOR'!K349/10000</f>
        <v>17.6066</v>
      </c>
      <c r="E69" s="6">
        <f>+'[1]CONSUMO EN ARGENTINA POR COLOR'!K361/10000</f>
        <v>17.7836</v>
      </c>
      <c r="F69" s="6">
        <f>+'[1]CONSUMO EN ARGENTINA POR COLOR'!K373/10000</f>
        <v>20.369900000000001</v>
      </c>
      <c r="G69" s="73"/>
      <c r="H69" s="8"/>
      <c r="I69" s="2"/>
      <c r="J69" s="78" t="s">
        <v>6</v>
      </c>
      <c r="K69" s="6">
        <f>+SUM('[1]CONSUMO EN ARGENTINA POR COLOR'!K314:K325)/10000</f>
        <v>235.90588300000002</v>
      </c>
      <c r="L69" s="6">
        <f>+SUM(C61:C69)+SUM(B70:B72)</f>
        <v>240.1721</v>
      </c>
      <c r="M69" s="6">
        <f t="shared" ref="M69:O69" si="106">+SUM(D61:D69)+SUM(C70:C72)</f>
        <v>214.53390000000002</v>
      </c>
      <c r="N69" s="6">
        <f t="shared" si="106"/>
        <v>205.90469999999999</v>
      </c>
      <c r="O69" s="105">
        <f t="shared" si="106"/>
        <v>200.60209999999998</v>
      </c>
      <c r="P69" s="73"/>
      <c r="Q69" s="117"/>
      <c r="R69" s="8"/>
    </row>
    <row r="70" spans="1:18" x14ac:dyDescent="0.25">
      <c r="A70" s="78" t="s">
        <v>7</v>
      </c>
      <c r="B70" s="6">
        <f>+'[1]CONSUMO EN ARGENTINA POR COLOR'!K326/10000</f>
        <v>22.1052</v>
      </c>
      <c r="C70" s="6">
        <f>+'[1]CONSUMO EN ARGENTINA POR COLOR'!K338/10000</f>
        <v>21.5154</v>
      </c>
      <c r="D70" s="6">
        <f>+'[1]CONSUMO EN ARGENTINA POR COLOR'!K350/10000</f>
        <v>17.435600000000001</v>
      </c>
      <c r="E70" s="6">
        <f>+'[1]CONSUMO EN ARGENTINA POR COLOR'!K362/10000</f>
        <v>18.594899999999999</v>
      </c>
      <c r="F70" s="6">
        <f>+'[1]CONSUMO EN ARGENTINA POR COLOR'!K374/10000</f>
        <v>19.439699999999998</v>
      </c>
      <c r="G70" s="73"/>
      <c r="H70" s="8"/>
      <c r="I70" s="2"/>
      <c r="J70" s="78" t="s">
        <v>7</v>
      </c>
      <c r="K70" s="6">
        <f>+SUM('[1]CONSUMO EN ARGENTINA POR COLOR'!K315:K326)/10000</f>
        <v>236.013958</v>
      </c>
      <c r="L70" s="6">
        <f>+SUM(C61:C70)+SUM(B71:B72)</f>
        <v>239.58229999999998</v>
      </c>
      <c r="M70" s="6">
        <f t="shared" ref="M70:O70" si="107">+SUM(D61:D70)+SUM(C71:C72)</f>
        <v>210.45410000000004</v>
      </c>
      <c r="N70" s="6">
        <f t="shared" si="107"/>
        <v>207.06399999999999</v>
      </c>
      <c r="O70" s="105">
        <f t="shared" si="107"/>
        <v>201.44689999999997</v>
      </c>
      <c r="P70" s="73"/>
      <c r="Q70" s="117"/>
      <c r="R70" s="8"/>
    </row>
    <row r="71" spans="1:18" x14ac:dyDescent="0.25">
      <c r="A71" s="78" t="s">
        <v>8</v>
      </c>
      <c r="B71" s="6">
        <f>+'[1]CONSUMO EN ARGENTINA POR COLOR'!K327/10000</f>
        <v>21.259899999999998</v>
      </c>
      <c r="C71" s="6">
        <f>+'[1]CONSUMO EN ARGENTINA POR COLOR'!K339/10000</f>
        <v>18.856000000000002</v>
      </c>
      <c r="D71" s="6">
        <f>+'[1]CONSUMO EN ARGENTINA POR COLOR'!K351/10000</f>
        <v>17.413900000000002</v>
      </c>
      <c r="E71" s="6">
        <f>+'[1]CONSUMO EN ARGENTINA POR COLOR'!K363/10000</f>
        <v>19.0715</v>
      </c>
      <c r="F71" s="6">
        <f>+'[1]CONSUMO EN ARGENTINA POR COLOR'!K375/10000</f>
        <v>18.994599999999998</v>
      </c>
      <c r="G71" s="73"/>
      <c r="H71" s="8"/>
      <c r="I71" s="2"/>
      <c r="J71" s="78" t="s">
        <v>8</v>
      </c>
      <c r="K71" s="6">
        <f>+SUM('[1]CONSUMO EN ARGENTINA POR COLOR'!K316:K327)/10000</f>
        <v>234.63203399999998</v>
      </c>
      <c r="L71" s="6">
        <f>+SUM(C61:C71)+SUM(B72)</f>
        <v>237.17839999999998</v>
      </c>
      <c r="M71" s="6">
        <f t="shared" ref="M71:O71" si="108">+SUM(D61:D71)+SUM(C72)</f>
        <v>209.01200000000003</v>
      </c>
      <c r="N71" s="6">
        <f t="shared" si="108"/>
        <v>208.72159999999997</v>
      </c>
      <c r="O71" s="105">
        <f t="shared" si="108"/>
        <v>201.36999999999998</v>
      </c>
      <c r="P71" s="73"/>
      <c r="Q71" s="117"/>
      <c r="R71" s="8"/>
    </row>
    <row r="72" spans="1:18" x14ac:dyDescent="0.25">
      <c r="A72" s="78" t="s">
        <v>9</v>
      </c>
      <c r="B72" s="6">
        <f>+'[1]CONSUMO EN ARGENTINA POR COLOR'!K328/10000</f>
        <v>18.721499999999999</v>
      </c>
      <c r="C72" s="6">
        <f>+'[1]CONSUMO EN ARGENTINA POR COLOR'!K340/10000</f>
        <v>16.927099999999999</v>
      </c>
      <c r="D72" s="6">
        <f>+'[1]CONSUMO EN ARGENTINA POR COLOR'!K352/10000</f>
        <v>17.448399999999999</v>
      </c>
      <c r="E72" s="6">
        <f>+'[1]CONSUMO EN ARGENTINA POR COLOR'!K364/10000</f>
        <v>17.806699999999999</v>
      </c>
      <c r="F72" s="6">
        <f>+'[1]CONSUMO EN ARGENTINA POR COLOR'!K376/10000</f>
        <v>19.915400000000002</v>
      </c>
      <c r="G72" s="73"/>
      <c r="H72" s="8"/>
      <c r="I72" s="2"/>
      <c r="J72" s="78" t="s">
        <v>9</v>
      </c>
      <c r="K72" s="6">
        <f>+SUM('[1]CONSUMO EN ARGENTINA POR COLOR'!K317:K328)/10000</f>
        <v>233.444962</v>
      </c>
      <c r="L72" s="6">
        <f>+SUM(C61:C72)</f>
        <v>235.38399999999999</v>
      </c>
      <c r="M72" s="6">
        <f t="shared" ref="M72:O72" si="109">+SUM(D61:D72)</f>
        <v>209.53330000000003</v>
      </c>
      <c r="N72" s="6">
        <f t="shared" si="109"/>
        <v>209.07989999999998</v>
      </c>
      <c r="O72" s="105">
        <f t="shared" si="109"/>
        <v>203.47869999999998</v>
      </c>
      <c r="P72" s="73"/>
      <c r="Q72" s="117"/>
      <c r="R72" s="8"/>
    </row>
    <row r="73" spans="1:18" ht="25.5" x14ac:dyDescent="0.25">
      <c r="A73" s="89" t="s">
        <v>13</v>
      </c>
      <c r="B73" s="90">
        <f>SUM(B61:B72)</f>
        <v>233.44496199999998</v>
      </c>
      <c r="C73" s="90">
        <f t="shared" ref="C73:F73" si="110">SUM(C61:C72)</f>
        <v>235.38399999999999</v>
      </c>
      <c r="D73" s="90">
        <f t="shared" si="110"/>
        <v>209.53330000000003</v>
      </c>
      <c r="E73" s="90">
        <f t="shared" si="110"/>
        <v>209.07989999999998</v>
      </c>
      <c r="F73" s="90">
        <f t="shared" si="110"/>
        <v>203.47869999999998</v>
      </c>
      <c r="G73" s="91"/>
      <c r="H73" s="92"/>
      <c r="I73" s="3"/>
      <c r="J73" s="79" t="s">
        <v>14</v>
      </c>
      <c r="K73" s="82">
        <f>+AVERAGE(K61:K72)</f>
        <v>237.72566916666668</v>
      </c>
      <c r="L73" s="82">
        <f>+AVERAGE(L61:L72)</f>
        <v>235.31069366666665</v>
      </c>
      <c r="M73" s="82">
        <f t="shared" ref="M73:P73" si="111">+AVERAGE(M61:M72)</f>
        <v>224.17703333333336</v>
      </c>
      <c r="N73" s="82">
        <f t="shared" si="111"/>
        <v>206.46189999999999</v>
      </c>
      <c r="O73" s="106">
        <f t="shared" si="111"/>
        <v>203.20878333333334</v>
      </c>
      <c r="P73" s="83">
        <f t="shared" si="111"/>
        <v>211.89340000000004</v>
      </c>
      <c r="Q73" s="118">
        <f t="shared" ref="Q73" si="112">+P73/O73-1</f>
        <v>4.273740792208236E-2</v>
      </c>
      <c r="R73" s="113">
        <f t="shared" ref="R73" si="113">+POWER(P73/K73,0.2)-1</f>
        <v>-2.2744169461173747E-2</v>
      </c>
    </row>
    <row r="74" spans="1:18" ht="25.5" x14ac:dyDescent="0.25">
      <c r="A74" s="93" t="s">
        <v>15</v>
      </c>
      <c r="B74" s="94">
        <f>+B73/B$163</f>
        <v>0.24791370144365457</v>
      </c>
      <c r="C74" s="94">
        <f>+C73/C$163</f>
        <v>0.26373468772653985</v>
      </c>
      <c r="D74" s="94">
        <f>+D73/D$163</f>
        <v>0.24956262019830586</v>
      </c>
      <c r="E74" s="94">
        <f>+E73/E$163</f>
        <v>0.23617927538293018</v>
      </c>
      <c r="F74" s="94">
        <f>+F73/F$163</f>
        <v>0.21606298613951544</v>
      </c>
      <c r="G74" s="95"/>
      <c r="H74" s="96"/>
      <c r="I74" s="3"/>
      <c r="J74" s="80" t="s">
        <v>15</v>
      </c>
      <c r="K74" s="84">
        <f t="shared" ref="K74:P74" si="114">+K73/K$163</f>
        <v>0.22225388205979341</v>
      </c>
      <c r="L74" s="84">
        <f t="shared" si="114"/>
        <v>0.2579594047207715</v>
      </c>
      <c r="M74" s="84">
        <f t="shared" si="114"/>
        <v>0.2575919908950326</v>
      </c>
      <c r="N74" s="84">
        <f t="shared" si="114"/>
        <v>0.24158711185300774</v>
      </c>
      <c r="O74" s="107">
        <f t="shared" si="114"/>
        <v>0.22130243742155398</v>
      </c>
      <c r="P74" s="110">
        <f t="shared" si="114"/>
        <v>0.23451312938134863</v>
      </c>
      <c r="Q74" s="110"/>
      <c r="R74" s="114"/>
    </row>
    <row r="75" spans="1:18" ht="26.25" thickBot="1" x14ac:dyDescent="0.3">
      <c r="A75" s="97" t="s">
        <v>12</v>
      </c>
      <c r="B75" s="98"/>
      <c r="C75" s="99">
        <f>+C73/B73-1</f>
        <v>8.3061891050790759E-3</v>
      </c>
      <c r="D75" s="99">
        <f t="shared" ref="D75:F75" si="115">+D73/C73-1</f>
        <v>-0.10982352241443749</v>
      </c>
      <c r="E75" s="99">
        <f t="shared" si="115"/>
        <v>-2.1638565325895476E-3</v>
      </c>
      <c r="F75" s="99">
        <f t="shared" si="115"/>
        <v>-2.6789758365103555E-2</v>
      </c>
      <c r="G75" s="100"/>
      <c r="H75" s="101"/>
      <c r="I75" s="2"/>
      <c r="J75" s="81" t="s">
        <v>12</v>
      </c>
      <c r="K75" s="85"/>
      <c r="L75" s="86">
        <f>+L73/K73-1</f>
        <v>-1.0158665273571788E-2</v>
      </c>
      <c r="M75" s="86">
        <f t="shared" ref="M75:P75" si="116">+M73/L73-1</f>
        <v>-4.7314723185104657E-2</v>
      </c>
      <c r="N75" s="86">
        <f t="shared" si="116"/>
        <v>-7.9022962655556195E-2</v>
      </c>
      <c r="O75" s="108">
        <f t="shared" si="116"/>
        <v>-1.5756498737377944E-2</v>
      </c>
      <c r="P75" s="111">
        <f t="shared" si="116"/>
        <v>4.273740792208236E-2</v>
      </c>
      <c r="Q75" s="87"/>
      <c r="R75" s="88"/>
    </row>
    <row r="76" spans="1:18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spans="1:18" ht="15.75" thickBot="1" x14ac:dyDescent="0.3">
      <c r="A77" s="276" t="s">
        <v>264</v>
      </c>
      <c r="B77" s="277"/>
      <c r="C77" s="277"/>
      <c r="D77" s="277"/>
      <c r="E77" s="277"/>
      <c r="F77" s="277"/>
      <c r="G77" s="277"/>
      <c r="H77" s="278"/>
      <c r="I77" s="2"/>
      <c r="J77" s="276" t="s">
        <v>265</v>
      </c>
      <c r="K77" s="277"/>
      <c r="L77" s="277"/>
      <c r="M77" s="277"/>
      <c r="N77" s="277"/>
      <c r="O77" s="277"/>
      <c r="P77" s="277"/>
      <c r="Q77" s="277"/>
      <c r="R77" s="278"/>
    </row>
    <row r="78" spans="1:18" ht="38.25" x14ac:dyDescent="0.25">
      <c r="A78" s="128"/>
      <c r="B78" s="146">
        <v>2016</v>
      </c>
      <c r="C78" s="124">
        <f>+B78+1</f>
        <v>2017</v>
      </c>
      <c r="D78" s="124">
        <f t="shared" ref="D78:G78" si="117">+C78+1</f>
        <v>2018</v>
      </c>
      <c r="E78" s="124">
        <f t="shared" si="117"/>
        <v>2019</v>
      </c>
      <c r="F78" s="147">
        <f t="shared" si="117"/>
        <v>2020</v>
      </c>
      <c r="G78" s="129">
        <f t="shared" si="117"/>
        <v>2021</v>
      </c>
      <c r="H78" s="130" t="s">
        <v>16</v>
      </c>
      <c r="I78" s="2"/>
      <c r="J78" s="128"/>
      <c r="K78" s="146">
        <v>2016</v>
      </c>
      <c r="L78" s="124">
        <f>+K78+1</f>
        <v>2017</v>
      </c>
      <c r="M78" s="124">
        <f t="shared" ref="M78:P78" si="118">+L78+1</f>
        <v>2018</v>
      </c>
      <c r="N78" s="124">
        <f t="shared" si="118"/>
        <v>2019</v>
      </c>
      <c r="O78" s="147">
        <f t="shared" si="118"/>
        <v>2020</v>
      </c>
      <c r="P78" s="129">
        <f t="shared" si="118"/>
        <v>2021</v>
      </c>
      <c r="Q78" s="162" t="s">
        <v>16</v>
      </c>
      <c r="R78" s="156" t="s">
        <v>21</v>
      </c>
    </row>
    <row r="79" spans="1:18" x14ac:dyDescent="0.25">
      <c r="A79" s="131" t="s">
        <v>10</v>
      </c>
      <c r="B79" s="148">
        <f>+'[1]CONSUMO EN ARGENTINA POR COLOR'!C317/10000</f>
        <v>42.8033</v>
      </c>
      <c r="C79" s="6">
        <f>+'[1]CONSUMO EN ARGENTINA POR COLOR'!C329/10000</f>
        <v>34.8887</v>
      </c>
      <c r="D79" s="6">
        <f>+'[1]CONSUMO EN ARGENTINA POR COLOR'!C341/10000</f>
        <v>34.824199999999998</v>
      </c>
      <c r="E79" s="6">
        <f>+'[1]CONSUMO EN ARGENTINA POR COLOR'!C353/10000</f>
        <v>34.807600000000001</v>
      </c>
      <c r="F79" s="149">
        <f>+'[1]CONSUMO EN ARGENTINA POR COLOR'!F365/10000</f>
        <v>10.8309</v>
      </c>
      <c r="G79" s="132">
        <f>+'[1]CONSUMO EN ARGENTINA POR COLOR'!C377/10000</f>
        <v>30.407900000000001</v>
      </c>
      <c r="H79" s="133">
        <f>+G79/F79-1</f>
        <v>1.8075136876898505</v>
      </c>
      <c r="I79" s="2"/>
      <c r="J79" s="131" t="s">
        <v>10</v>
      </c>
      <c r="K79" s="148">
        <f>+SUM('[1]CONSUMO EN ARGENTINA POR COLOR'!C306:C317)/10000</f>
        <v>586.38679500000001</v>
      </c>
      <c r="L79" s="6">
        <f>+SUM(C79)+SUM(B80:B90)</f>
        <v>521.68769999999995</v>
      </c>
      <c r="M79" s="6">
        <f t="shared" ref="M79" si="119">+SUM(D79)+SUM(C80:C90)</f>
        <v>488.91809999999998</v>
      </c>
      <c r="N79" s="6">
        <f t="shared" ref="N79:O79" si="120">+SUM(E79)+SUM(D80:D90)</f>
        <v>470.95859999999993</v>
      </c>
      <c r="O79" s="149">
        <f t="shared" si="120"/>
        <v>466.73999999999995</v>
      </c>
      <c r="P79" s="132">
        <f t="shared" ref="P79" si="121">+SUM(G79)+SUM(F80:F90)</f>
        <v>230.46440000000001</v>
      </c>
      <c r="Q79" s="163">
        <f>+P79/O79-1</f>
        <v>-0.50622530745168604</v>
      </c>
      <c r="R79" s="157">
        <f>+POWER(P79/K79,0.2)-1</f>
        <v>-0.17037098300015441</v>
      </c>
    </row>
    <row r="80" spans="1:18" x14ac:dyDescent="0.25">
      <c r="A80" s="131" t="s">
        <v>11</v>
      </c>
      <c r="B80" s="148">
        <f>+'[1]CONSUMO EN ARGENTINA POR COLOR'!C318/10000</f>
        <v>38.200200000000002</v>
      </c>
      <c r="C80" s="6">
        <f>+'[1]CONSUMO EN ARGENTINA POR COLOR'!C330/10000</f>
        <v>34.707000000000001</v>
      </c>
      <c r="D80" s="6">
        <f>+'[1]CONSUMO EN ARGENTINA POR COLOR'!C342/10000</f>
        <v>31.557500000000001</v>
      </c>
      <c r="E80" s="6">
        <f>+'[1]CONSUMO EN ARGENTINA POR COLOR'!C354/10000</f>
        <v>34.5242</v>
      </c>
      <c r="F80" s="149">
        <f>+'[1]CONSUMO EN ARGENTINA POR COLOR'!F366/10000</f>
        <v>10.3095</v>
      </c>
      <c r="G80" s="132">
        <f>+'[1]CONSUMO EN ARGENTINA POR COLOR'!C378/10000</f>
        <v>27.322299999999998</v>
      </c>
      <c r="H80" s="133">
        <f t="shared" ref="H80:H84" si="122">+G80/F80-1</f>
        <v>1.6502061205684075</v>
      </c>
      <c r="I80" s="2"/>
      <c r="J80" s="131" t="s">
        <v>11</v>
      </c>
      <c r="K80" s="148">
        <f>+SUM('[1]CONSUMO EN ARGENTINA POR COLOR'!C307:C318)/10000</f>
        <v>581.25850000000014</v>
      </c>
      <c r="L80" s="6">
        <f>+SUM(C79:C80)+SUM(B81:B90)</f>
        <v>518.19449999999995</v>
      </c>
      <c r="M80" s="6">
        <f t="shared" ref="M80" si="123">+SUM(D79:D80)+SUM(C81:C90)</f>
        <v>485.76859999999999</v>
      </c>
      <c r="N80" s="6">
        <f t="shared" ref="N80:O80" si="124">+SUM(E79:E80)+SUM(D81:D90)</f>
        <v>473.92529999999994</v>
      </c>
      <c r="O80" s="149">
        <f t="shared" si="124"/>
        <v>442.52530000000002</v>
      </c>
      <c r="P80" s="132">
        <f t="shared" ref="P80" si="125">+SUM(G79:G80)+SUM(F81:F90)</f>
        <v>247.47719999999998</v>
      </c>
      <c r="Q80" s="163">
        <f t="shared" ref="Q80:Q84" si="126">+P80/O80-1</f>
        <v>-0.44076146606758981</v>
      </c>
      <c r="R80" s="157">
        <f t="shared" ref="R80:R84" si="127">+POWER(P80/K80,0.2)-1</f>
        <v>-0.15698912843261525</v>
      </c>
    </row>
    <row r="81" spans="1:18" x14ac:dyDescent="0.25">
      <c r="A81" s="131" t="s">
        <v>0</v>
      </c>
      <c r="B81" s="148">
        <f>+'[1]CONSUMO EN ARGENTINA POR COLOR'!C319/10000</f>
        <v>44.208300000000001</v>
      </c>
      <c r="C81" s="6">
        <f>+'[1]CONSUMO EN ARGENTINA POR COLOR'!C331/10000</f>
        <v>39.891800000000003</v>
      </c>
      <c r="D81" s="6">
        <f>+'[1]CONSUMO EN ARGENTINA POR COLOR'!C343/10000</f>
        <v>38.870800000000003</v>
      </c>
      <c r="E81" s="6">
        <f>+'[1]CONSUMO EN ARGENTINA POR COLOR'!C355/10000</f>
        <v>39.555500000000002</v>
      </c>
      <c r="F81" s="149">
        <f>+'[1]CONSUMO EN ARGENTINA POR COLOR'!F367/10000</f>
        <v>13.1829</v>
      </c>
      <c r="G81" s="132">
        <f>+'[1]CONSUMO EN ARGENTINA POR COLOR'!C379/10000</f>
        <v>26.8993</v>
      </c>
      <c r="H81" s="133">
        <f t="shared" si="122"/>
        <v>1.0404690925365436</v>
      </c>
      <c r="I81" s="2"/>
      <c r="J81" s="131" t="s">
        <v>0</v>
      </c>
      <c r="K81" s="148">
        <f>+SUM('[1]CONSUMO EN ARGENTINA POR COLOR'!C308:C319)/10000</f>
        <v>575.64967200000012</v>
      </c>
      <c r="L81" s="6">
        <f>+SUM(C79:C81)+SUM(B82:B90)</f>
        <v>513.87799999999993</v>
      </c>
      <c r="M81" s="6">
        <f t="shared" ref="M81" si="128">+SUM(D79:D81)+SUM(C82:C90)</f>
        <v>484.74759999999998</v>
      </c>
      <c r="N81" s="6">
        <f t="shared" ref="N81:O81" si="129">+SUM(E79:E81)+SUM(D82:D90)</f>
        <v>474.61</v>
      </c>
      <c r="O81" s="149">
        <f t="shared" si="129"/>
        <v>416.15270000000004</v>
      </c>
      <c r="P81" s="132">
        <f t="shared" ref="P81" si="130">+SUM(G79:G81)+SUM(F82:F90)</f>
        <v>261.19359999999995</v>
      </c>
      <c r="Q81" s="163">
        <f t="shared" si="126"/>
        <v>-0.37236115493183175</v>
      </c>
      <c r="R81" s="157">
        <f t="shared" si="127"/>
        <v>-0.1461907531648633</v>
      </c>
    </row>
    <row r="82" spans="1:18" x14ac:dyDescent="0.25">
      <c r="A82" s="131" t="s">
        <v>1</v>
      </c>
      <c r="B82" s="148">
        <f>+'[1]CONSUMO EN ARGENTINA POR COLOR'!C320/10000</f>
        <v>46.321399999999997</v>
      </c>
      <c r="C82" s="6">
        <f>+'[1]CONSUMO EN ARGENTINA POR COLOR'!C332/10000</f>
        <v>35.515500000000003</v>
      </c>
      <c r="D82" s="6">
        <f>+'[1]CONSUMO EN ARGENTINA POR COLOR'!C344/10000</f>
        <v>36.796599999999998</v>
      </c>
      <c r="E82" s="6">
        <f>+'[1]CONSUMO EN ARGENTINA POR COLOR'!C356/10000</f>
        <v>37.594999999999999</v>
      </c>
      <c r="F82" s="149">
        <f>+'[1]CONSUMO EN ARGENTINA POR COLOR'!F368/10000</f>
        <v>14.1021</v>
      </c>
      <c r="G82" s="132">
        <f>+'[1]CONSUMO EN ARGENTINA POR COLOR'!C380/10000</f>
        <v>26.9526</v>
      </c>
      <c r="H82" s="133">
        <f t="shared" si="122"/>
        <v>0.91124726104622722</v>
      </c>
      <c r="I82" s="2"/>
      <c r="J82" s="131" t="s">
        <v>1</v>
      </c>
      <c r="K82" s="148">
        <f>+SUM('[1]CONSUMO EN ARGENTINA POR COLOR'!C309:C320)/10000</f>
        <v>571.72328700000003</v>
      </c>
      <c r="L82" s="6">
        <f>+SUM(C79:C82)+SUM(B83:B90)</f>
        <v>503.07210000000003</v>
      </c>
      <c r="M82" s="6">
        <f t="shared" ref="M82" si="131">+SUM(D79:D82)+SUM(C83:C90)</f>
        <v>486.02870000000001</v>
      </c>
      <c r="N82" s="6">
        <f t="shared" ref="N82:O82" si="132">+SUM(E79:E82)+SUM(D83:D90)</f>
        <v>475.40840000000003</v>
      </c>
      <c r="O82" s="149">
        <f t="shared" si="132"/>
        <v>392.65979999999996</v>
      </c>
      <c r="P82" s="132">
        <f t="shared" ref="P82" si="133">+SUM(G79:G82)+SUM(F83:F90)</f>
        <v>274.04409999999996</v>
      </c>
      <c r="Q82" s="163">
        <f t="shared" si="126"/>
        <v>-0.30208261706444106</v>
      </c>
      <c r="R82" s="157">
        <f t="shared" si="127"/>
        <v>-0.13676922512994416</v>
      </c>
    </row>
    <row r="83" spans="1:18" x14ac:dyDescent="0.25">
      <c r="A83" s="131" t="s">
        <v>2</v>
      </c>
      <c r="B83" s="148">
        <f>+'[1]CONSUMO EN ARGENTINA POR COLOR'!C321/10000</f>
        <v>44.791400000000003</v>
      </c>
      <c r="C83" s="6">
        <f>+'[1]CONSUMO EN ARGENTINA POR COLOR'!C333/10000</f>
        <v>45.171399999999998</v>
      </c>
      <c r="D83" s="6">
        <f>+'[1]CONSUMO EN ARGENTINA POR COLOR'!C345/10000</f>
        <v>48.549900000000001</v>
      </c>
      <c r="E83" s="6">
        <f>+'[1]CONSUMO EN ARGENTINA POR COLOR'!C357/10000</f>
        <v>46.821100000000001</v>
      </c>
      <c r="F83" s="149">
        <f>+'[1]CONSUMO EN ARGENTINA POR COLOR'!F369/10000</f>
        <v>18.369499999999999</v>
      </c>
      <c r="G83" s="132">
        <f>+'[1]CONSUMO EN ARGENTINA POR COLOR'!C381/10000</f>
        <v>25.442699999999999</v>
      </c>
      <c r="H83" s="133">
        <f t="shared" si="122"/>
        <v>0.38505130787446595</v>
      </c>
      <c r="I83" s="2"/>
      <c r="J83" s="131" t="s">
        <v>2</v>
      </c>
      <c r="K83" s="148">
        <f>+SUM('[1]CONSUMO EN ARGENTINA POR COLOR'!C310:C321)/10000</f>
        <v>567.86508900000001</v>
      </c>
      <c r="L83" s="6">
        <f>+SUM(C79:C83)+SUM(B84:B90)</f>
        <v>503.45209999999997</v>
      </c>
      <c r="M83" s="6">
        <f t="shared" ref="M83" si="134">+SUM(D79:D83)+SUM(C84:C90)</f>
        <v>489.40719999999999</v>
      </c>
      <c r="N83" s="6">
        <f t="shared" ref="N83:O83" si="135">+SUM(E79:E83)+SUM(D84:D90)</f>
        <v>473.67960000000005</v>
      </c>
      <c r="O83" s="149">
        <f t="shared" si="135"/>
        <v>364.20819999999998</v>
      </c>
      <c r="P83" s="132">
        <f t="shared" ref="P83" si="136">+SUM(G79:G83)+SUM(F84:F90)</f>
        <v>281.1173</v>
      </c>
      <c r="Q83" s="163">
        <f t="shared" si="126"/>
        <v>-0.22814121153779621</v>
      </c>
      <c r="R83" s="157">
        <f t="shared" si="127"/>
        <v>-0.1311826589572429</v>
      </c>
    </row>
    <row r="84" spans="1:18" x14ac:dyDescent="0.25">
      <c r="A84" s="131" t="s">
        <v>3</v>
      </c>
      <c r="B84" s="148">
        <f>+'[1]CONSUMO EN ARGENTINA POR COLOR'!C322/10000</f>
        <v>44.365099999999998</v>
      </c>
      <c r="C84" s="6">
        <f>+'[1]CONSUMO EN ARGENTINA POR COLOR'!C334/10000</f>
        <v>50.685600000000001</v>
      </c>
      <c r="D84" s="6">
        <f>+'[1]CONSUMO EN ARGENTINA POR COLOR'!C346/10000</f>
        <v>46.604799999999997</v>
      </c>
      <c r="E84" s="6">
        <f>+'[1]CONSUMO EN ARGENTINA POR COLOR'!C358/10000</f>
        <v>40.713000000000001</v>
      </c>
      <c r="F84" s="149">
        <f>+'[1]CONSUMO EN ARGENTINA POR COLOR'!F370/10000</f>
        <v>19.183800000000002</v>
      </c>
      <c r="G84" s="132">
        <f>+'[1]CONSUMO EN ARGENTINA POR COLOR'!C382/10000</f>
        <v>42.089500000000001</v>
      </c>
      <c r="H84" s="133">
        <f t="shared" si="122"/>
        <v>1.1940126565122653</v>
      </c>
      <c r="I84" s="2"/>
      <c r="J84" s="131" t="s">
        <v>3</v>
      </c>
      <c r="K84" s="148">
        <f>+SUM('[1]CONSUMO EN ARGENTINA POR COLOR'!C311:C322)/10000</f>
        <v>556.74318300000004</v>
      </c>
      <c r="L84" s="6">
        <f>+SUM(C79:C84)+SUM(B85:B90)</f>
        <v>509.77260000000001</v>
      </c>
      <c r="M84" s="6">
        <f t="shared" ref="M84" si="137">+SUM(D79:D84)+SUM(C85:C90)</f>
        <v>485.32640000000004</v>
      </c>
      <c r="N84" s="6">
        <f t="shared" ref="N84:O84" si="138">+SUM(E79:E84)+SUM(D85:D90)</f>
        <v>467.7878</v>
      </c>
      <c r="O84" s="149">
        <f t="shared" si="138"/>
        <v>342.67899999999997</v>
      </c>
      <c r="P84" s="132">
        <f t="shared" ref="P84" si="139">+SUM(G79:G84)+SUM(F85:F90)</f>
        <v>304.02300000000002</v>
      </c>
      <c r="Q84" s="163">
        <f t="shared" si="126"/>
        <v>-0.11280527840924004</v>
      </c>
      <c r="R84" s="157">
        <f t="shared" si="127"/>
        <v>-0.11396616539968907</v>
      </c>
    </row>
    <row r="85" spans="1:18" x14ac:dyDescent="0.25">
      <c r="A85" s="131" t="s">
        <v>4</v>
      </c>
      <c r="B85" s="148">
        <f>+'[1]CONSUMO EN ARGENTINA POR COLOR'!C323/10000</f>
        <v>45.4298</v>
      </c>
      <c r="C85" s="6">
        <f>+'[1]CONSUMO EN ARGENTINA POR COLOR'!C335/10000</f>
        <v>44.069499999999998</v>
      </c>
      <c r="D85" s="6">
        <f>+'[1]CONSUMO EN ARGENTINA POR COLOR'!C347/10000</f>
        <v>43.114400000000003</v>
      </c>
      <c r="E85" s="6">
        <f>+'[1]CONSUMO EN ARGENTINA POR COLOR'!C359/10000</f>
        <v>43.538899999999998</v>
      </c>
      <c r="F85" s="149">
        <f>+'[1]CONSUMO EN ARGENTINA POR COLOR'!F371/10000</f>
        <v>23.155999999999999</v>
      </c>
      <c r="G85" s="132">
        <f>+'[1]CONSUMO EN ARGENTINA POR COLOR'!C383/10000</f>
        <v>39.0657</v>
      </c>
      <c r="H85" s="133">
        <f t="shared" ref="H85" si="140">+G85/F85-1</f>
        <v>0.68706598721713608</v>
      </c>
      <c r="I85" s="2"/>
      <c r="J85" s="131" t="s">
        <v>4</v>
      </c>
      <c r="K85" s="148">
        <f>+SUM('[1]CONSUMO EN ARGENTINA POR COLOR'!C312:C323)/10000</f>
        <v>548.68810600000006</v>
      </c>
      <c r="L85" s="6">
        <f>+SUM(C79:C85)+SUM(B86:B90)</f>
        <v>508.41229999999996</v>
      </c>
      <c r="M85" s="6">
        <f t="shared" ref="M85" si="141">+SUM(D79:D85)+SUM(C86:C90)</f>
        <v>484.37130000000002</v>
      </c>
      <c r="N85" s="6">
        <f t="shared" ref="N85:P85" si="142">+SUM(E79:E85)+SUM(D86:D90)</f>
        <v>468.21230000000003</v>
      </c>
      <c r="O85" s="149">
        <f t="shared" si="142"/>
        <v>322.29610000000002</v>
      </c>
      <c r="P85" s="132">
        <f t="shared" si="142"/>
        <v>319.93270000000001</v>
      </c>
      <c r="Q85" s="163">
        <f t="shared" ref="Q85:Q86" si="143">+P85/O85-1</f>
        <v>-7.3330083733560425E-3</v>
      </c>
      <c r="R85" s="157">
        <f t="shared" ref="R85:R86" si="144">+POWER(P85/K85,0.2)-1</f>
        <v>-0.10226818402665772</v>
      </c>
    </row>
    <row r="86" spans="1:18" x14ac:dyDescent="0.25">
      <c r="A86" s="131" t="s">
        <v>5</v>
      </c>
      <c r="B86" s="148">
        <f>+'[1]CONSUMO EN ARGENTINA POR COLOR'!C324/10000</f>
        <v>46.504399999999997</v>
      </c>
      <c r="C86" s="6">
        <f>+'[1]CONSUMO EN ARGENTINA POR COLOR'!C336/10000</f>
        <v>43.460799999999999</v>
      </c>
      <c r="D86" s="6">
        <f>+'[1]CONSUMO EN ARGENTINA POR COLOR'!C348/10000</f>
        <v>43.017400000000002</v>
      </c>
      <c r="E86" s="6">
        <f>+'[1]CONSUMO EN ARGENTINA POR COLOR'!C360/10000</f>
        <v>46.365600000000001</v>
      </c>
      <c r="F86" s="149">
        <f>+'[1]CONSUMO EN ARGENTINA POR COLOR'!F372/10000</f>
        <v>21.698399999999999</v>
      </c>
      <c r="G86" s="132">
        <f>+'[1]CONSUMO EN ARGENTINA POR COLOR'!C384/10000</f>
        <v>39.629100000000001</v>
      </c>
      <c r="H86" s="133">
        <f t="shared" ref="H86" si="145">+G86/F86-1</f>
        <v>0.82636046897467108</v>
      </c>
      <c r="I86" s="2"/>
      <c r="J86" s="131" t="s">
        <v>5</v>
      </c>
      <c r="K86" s="148">
        <f>+SUM('[1]CONSUMO EN ARGENTINA POR COLOR'!C313:C324)/10000</f>
        <v>547.21939999999995</v>
      </c>
      <c r="L86" s="6">
        <f>+SUM(C79:C86)+SUM(B87:B90)</f>
        <v>505.36869999999999</v>
      </c>
      <c r="M86" s="6">
        <f t="shared" ref="M86" si="146">+SUM(D79:D86)+SUM(C87:C90)</f>
        <v>483.92790000000002</v>
      </c>
      <c r="N86" s="6">
        <f t="shared" ref="N86:O86" si="147">+SUM(E79:E86)+SUM(D87:D90)</f>
        <v>471.56049999999993</v>
      </c>
      <c r="O86" s="149">
        <f t="shared" si="147"/>
        <v>297.62890000000004</v>
      </c>
      <c r="P86" s="132">
        <f t="shared" ref="P86" si="148">+SUM(G79:G86)+SUM(F87:F90)</f>
        <v>337.86340000000001</v>
      </c>
      <c r="Q86" s="163">
        <f t="shared" si="143"/>
        <v>0.13518344488724043</v>
      </c>
      <c r="R86" s="157">
        <f t="shared" si="144"/>
        <v>-9.1937099791265187E-2</v>
      </c>
    </row>
    <row r="87" spans="1:18" x14ac:dyDescent="0.25">
      <c r="A87" s="131" t="s">
        <v>6</v>
      </c>
      <c r="B87" s="148">
        <f>+'[1]CONSUMO EN ARGENTINA POR COLOR'!C325/10000</f>
        <v>48.815399999999997</v>
      </c>
      <c r="C87" s="6">
        <f>+'[1]CONSUMO EN ARGENTINA POR COLOR'!C337/10000</f>
        <v>44.608400000000003</v>
      </c>
      <c r="D87" s="6">
        <f>+'[1]CONSUMO EN ARGENTINA POR COLOR'!C349/10000</f>
        <v>38.701799999999999</v>
      </c>
      <c r="E87" s="6">
        <f>+'[1]CONSUMO EN ARGENTINA POR COLOR'!C361/10000</f>
        <v>43.197499999999998</v>
      </c>
      <c r="F87" s="149">
        <f>+'[1]CONSUMO EN ARGENTINA POR COLOR'!F373/10000</f>
        <v>22.9068</v>
      </c>
      <c r="G87" s="132"/>
      <c r="H87" s="134"/>
      <c r="I87" s="2"/>
      <c r="J87" s="131" t="s">
        <v>6</v>
      </c>
      <c r="K87" s="148">
        <f>+SUM('[1]CONSUMO EN ARGENTINA POR COLOR'!C314:C325)/10000</f>
        <v>546.85593599999993</v>
      </c>
      <c r="L87" s="6">
        <f>+SUM(C79:C87)+SUM(B88:B90)</f>
        <v>501.1617</v>
      </c>
      <c r="M87" s="6">
        <f t="shared" ref="M87" si="149">+SUM(D79:D87)+SUM(C88:C90)</f>
        <v>478.0213</v>
      </c>
      <c r="N87" s="6">
        <f t="shared" ref="N87:O87" si="150">+SUM(E79:E87)+SUM(D88:D90)</f>
        <v>476.05619999999999</v>
      </c>
      <c r="O87" s="149">
        <f t="shared" si="150"/>
        <v>277.33820000000003</v>
      </c>
      <c r="P87" s="132"/>
      <c r="Q87" s="164"/>
      <c r="R87" s="158"/>
    </row>
    <row r="88" spans="1:18" x14ac:dyDescent="0.25">
      <c r="A88" s="131" t="s">
        <v>7</v>
      </c>
      <c r="B88" s="148">
        <f>+'[1]CONSUMO EN ARGENTINA POR COLOR'!C326/10000</f>
        <v>43.148200000000003</v>
      </c>
      <c r="C88" s="6">
        <f>+'[1]CONSUMO EN ARGENTINA POR COLOR'!C338/10000</f>
        <v>36.921900000000001</v>
      </c>
      <c r="D88" s="6">
        <f>+'[1]CONSUMO EN ARGENTINA POR COLOR'!C350/10000</f>
        <v>35.654000000000003</v>
      </c>
      <c r="E88" s="6">
        <f>+'[1]CONSUMO EN ARGENTINA POR COLOR'!C362/10000</f>
        <v>43.307200000000002</v>
      </c>
      <c r="F88" s="149">
        <f>+'[1]CONSUMO EN ARGENTINA POR COLOR'!F374/10000</f>
        <v>21.113399999999999</v>
      </c>
      <c r="G88" s="132"/>
      <c r="H88" s="134"/>
      <c r="I88" s="2"/>
      <c r="J88" s="131" t="s">
        <v>7</v>
      </c>
      <c r="K88" s="148">
        <f>+SUM('[1]CONSUMO EN ARGENTINA POR COLOR'!C315:C326)/10000</f>
        <v>538.25613599999997</v>
      </c>
      <c r="L88" s="6">
        <f>+SUM(C79:C88)+SUM(B89:B90)</f>
        <v>494.93539999999996</v>
      </c>
      <c r="M88" s="6">
        <f t="shared" ref="M88" si="151">+SUM(D79:D88)+SUM(C89:C90)</f>
        <v>476.7534</v>
      </c>
      <c r="N88" s="6">
        <f t="shared" ref="N88:O88" si="152">+SUM(E79:E88)+SUM(D89:D90)</f>
        <v>483.70939999999996</v>
      </c>
      <c r="O88" s="149">
        <f t="shared" si="152"/>
        <v>255.14439999999999</v>
      </c>
      <c r="P88" s="132"/>
      <c r="Q88" s="164"/>
      <c r="R88" s="158"/>
    </row>
    <row r="89" spans="1:18" x14ac:dyDescent="0.25">
      <c r="A89" s="131" t="s">
        <v>8</v>
      </c>
      <c r="B89" s="148">
        <f>+'[1]CONSUMO EN ARGENTINA POR COLOR'!C327/10000</f>
        <v>41.896000000000001</v>
      </c>
      <c r="C89" s="6">
        <f>+'[1]CONSUMO EN ARGENTINA POR COLOR'!C339/10000</f>
        <v>41.0655</v>
      </c>
      <c r="D89" s="6">
        <f>+'[1]CONSUMO EN ARGENTINA POR COLOR'!C351/10000</f>
        <v>36.193800000000003</v>
      </c>
      <c r="E89" s="6">
        <f>+'[1]CONSUMO EN ARGENTINA POR COLOR'!C363/10000</f>
        <v>40.411499999999997</v>
      </c>
      <c r="F89" s="149">
        <f>+'[1]CONSUMO EN ARGENTINA POR COLOR'!F375/10000</f>
        <v>19.415199999999999</v>
      </c>
      <c r="G89" s="132"/>
      <c r="H89" s="134"/>
      <c r="I89" s="2"/>
      <c r="J89" s="131" t="s">
        <v>8</v>
      </c>
      <c r="K89" s="148">
        <f>+SUM('[1]CONSUMO EN ARGENTINA POR COLOR'!C316:C327)/10000</f>
        <v>534.4425359999999</v>
      </c>
      <c r="L89" s="6">
        <f>+SUM(C79:C89)+SUM(B90)</f>
        <v>494.10489999999999</v>
      </c>
      <c r="M89" s="6">
        <f t="shared" ref="M89" si="153">+SUM(D79:D89)+SUM(C90)</f>
        <v>471.88170000000002</v>
      </c>
      <c r="N89" s="6">
        <f t="shared" ref="N89:O89" si="154">+SUM(E79:E89)+SUM(D90)</f>
        <v>487.9271</v>
      </c>
      <c r="O89" s="149">
        <f t="shared" si="154"/>
        <v>234.1481</v>
      </c>
      <c r="P89" s="132"/>
      <c r="Q89" s="164"/>
      <c r="R89" s="158"/>
    </row>
    <row r="90" spans="1:18" x14ac:dyDescent="0.25">
      <c r="A90" s="131" t="s">
        <v>9</v>
      </c>
      <c r="B90" s="148">
        <f>+'[1]CONSUMO EN ARGENTINA POR COLOR'!C328/10000</f>
        <v>43.1188</v>
      </c>
      <c r="C90" s="6">
        <f>+'[1]CONSUMO EN ARGENTINA POR COLOR'!C340/10000</f>
        <v>37.996499999999997</v>
      </c>
      <c r="D90" s="6">
        <f>+'[1]CONSUMO EN ARGENTINA POR COLOR'!C352/10000</f>
        <v>37.090000000000003</v>
      </c>
      <c r="E90" s="6">
        <f>+'[1]CONSUMO EN ARGENTINA POR COLOR'!C364/10000</f>
        <v>39.879600000000003</v>
      </c>
      <c r="F90" s="149">
        <f>+'[1]CONSUMO EN ARGENTINA POR COLOR'!F376/10000</f>
        <v>16.6189</v>
      </c>
      <c r="G90" s="132"/>
      <c r="H90" s="134"/>
      <c r="I90" s="2"/>
      <c r="J90" s="131" t="s">
        <v>9</v>
      </c>
      <c r="K90" s="148">
        <f>+SUM('[1]CONSUMO EN ARGENTINA POR COLOR'!C317:C328)/10000</f>
        <v>529.60230000000001</v>
      </c>
      <c r="L90" s="6">
        <f>+SUM(C79:C90)</f>
        <v>488.98259999999993</v>
      </c>
      <c r="M90" s="6">
        <f t="shared" ref="M90" si="155">+SUM(D79:D90)</f>
        <v>470.97519999999997</v>
      </c>
      <c r="N90" s="6">
        <f t="shared" ref="N90:O90" si="156">+SUM(E79:E90)</f>
        <v>490.71669999999995</v>
      </c>
      <c r="O90" s="149">
        <f t="shared" si="156"/>
        <v>210.88739999999999</v>
      </c>
      <c r="P90" s="132"/>
      <c r="Q90" s="164"/>
      <c r="R90" s="158"/>
    </row>
    <row r="91" spans="1:18" ht="25.5" x14ac:dyDescent="0.25">
      <c r="A91" s="135" t="s">
        <v>13</v>
      </c>
      <c r="B91" s="150">
        <f>SUM(B79:B90)</f>
        <v>529.60230000000001</v>
      </c>
      <c r="C91" s="125">
        <f t="shared" ref="C91" si="157">SUM(C79:C90)</f>
        <v>488.98259999999993</v>
      </c>
      <c r="D91" s="125">
        <f t="shared" ref="D91" si="158">SUM(D79:D90)</f>
        <v>470.97519999999997</v>
      </c>
      <c r="E91" s="125">
        <f t="shared" ref="E91" si="159">SUM(E79:E90)</f>
        <v>490.71669999999995</v>
      </c>
      <c r="F91" s="151">
        <f t="shared" ref="F91" si="160">SUM(F79:F90)</f>
        <v>210.88739999999999</v>
      </c>
      <c r="G91" s="136"/>
      <c r="H91" s="137"/>
      <c r="I91" s="3"/>
      <c r="J91" s="135" t="s">
        <v>14</v>
      </c>
      <c r="K91" s="150">
        <f t="shared" ref="K91" si="161">+AVERAGE(K79:K90)</f>
        <v>557.05757833333337</v>
      </c>
      <c r="L91" s="125">
        <f>+AVERAGE(L79:L90)</f>
        <v>505.25188333333335</v>
      </c>
      <c r="M91" s="125">
        <f t="shared" ref="M91" si="162">+AVERAGE(M79:M90)</f>
        <v>482.17728333333326</v>
      </c>
      <c r="N91" s="125">
        <f t="shared" ref="N91" si="163">+AVERAGE(N79:N90)</f>
        <v>476.21265833333337</v>
      </c>
      <c r="O91" s="151">
        <f t="shared" ref="O91" si="164">+AVERAGE(O79:O90)</f>
        <v>335.20067500000005</v>
      </c>
      <c r="P91" s="136">
        <f t="shared" ref="P91" si="165">+AVERAGE(P79:P90)</f>
        <v>282.01446249999998</v>
      </c>
      <c r="Q91" s="166">
        <f t="shared" ref="Q91" si="166">+P91/O91-1</f>
        <v>-0.1586697655068865</v>
      </c>
      <c r="R91" s="243">
        <f t="shared" ref="R91" si="167">+POWER(P91/K91,0.2)-1</f>
        <v>-0.12728134630390953</v>
      </c>
    </row>
    <row r="92" spans="1:18" ht="25.5" x14ac:dyDescent="0.25">
      <c r="A92" s="138" t="s">
        <v>15</v>
      </c>
      <c r="B92" s="152">
        <f>+B91/B$163</f>
        <v>0.5624266437845542</v>
      </c>
      <c r="C92" s="126">
        <f>+C91/C$163</f>
        <v>0.54787782225942094</v>
      </c>
      <c r="D92" s="126">
        <f>+D91/D$163</f>
        <v>0.56095047880418591</v>
      </c>
      <c r="E92" s="126">
        <f>+E91/E$163</f>
        <v>0.55431973434224302</v>
      </c>
      <c r="F92" s="153">
        <f>+F91/F$163</f>
        <v>0.22392988250464765</v>
      </c>
      <c r="G92" s="140"/>
      <c r="H92" s="141"/>
      <c r="I92" s="3"/>
      <c r="J92" s="138" t="s">
        <v>15</v>
      </c>
      <c r="K92" s="152">
        <f t="shared" ref="K92:P92" si="168">+K91/K$163</f>
        <v>0.52080286386158126</v>
      </c>
      <c r="L92" s="126">
        <f t="shared" si="168"/>
        <v>0.55388249903909115</v>
      </c>
      <c r="M92" s="126">
        <f t="shared" si="168"/>
        <v>0.55404875571490231</v>
      </c>
      <c r="N92" s="126">
        <f t="shared" si="168"/>
        <v>0.55723036916057234</v>
      </c>
      <c r="O92" s="153">
        <f t="shared" si="168"/>
        <v>0.36504685076120885</v>
      </c>
      <c r="P92" s="140">
        <f t="shared" si="168"/>
        <v>0.31211965135145303</v>
      </c>
      <c r="Q92" s="165"/>
      <c r="R92" s="160"/>
    </row>
    <row r="93" spans="1:18" ht="26.25" thickBot="1" x14ac:dyDescent="0.3">
      <c r="A93" s="142" t="s">
        <v>12</v>
      </c>
      <c r="B93" s="154"/>
      <c r="C93" s="127">
        <f>+C91/B91-1</f>
        <v>-7.6698496211213718E-2</v>
      </c>
      <c r="D93" s="127">
        <f t="shared" ref="D93" si="169">+D91/C91-1</f>
        <v>-3.6826259257486837E-2</v>
      </c>
      <c r="E93" s="127">
        <f t="shared" ref="E93" si="170">+E91/D91-1</f>
        <v>4.1916219792464515E-2</v>
      </c>
      <c r="F93" s="155">
        <f t="shared" ref="F93" si="171">+F91/E91-1</f>
        <v>-0.57024613183125816</v>
      </c>
      <c r="G93" s="143"/>
      <c r="H93" s="145"/>
      <c r="I93" s="2"/>
      <c r="J93" s="142" t="s">
        <v>12</v>
      </c>
      <c r="K93" s="154"/>
      <c r="L93" s="127">
        <f>+L91/K91-1</f>
        <v>-9.2998815589221517E-2</v>
      </c>
      <c r="M93" s="127">
        <f t="shared" ref="M93" si="172">+M91/L91-1</f>
        <v>-4.56694982466338E-2</v>
      </c>
      <c r="N93" s="127">
        <f t="shared" ref="N93" si="173">+N91/M91-1</f>
        <v>-1.2370190811906268E-2</v>
      </c>
      <c r="O93" s="155">
        <f t="shared" ref="O93" si="174">+O91/N91-1</f>
        <v>-0.29611137139204213</v>
      </c>
      <c r="P93" s="144">
        <f t="shared" ref="P93" si="175">+P91/O91-1</f>
        <v>-0.1586697655068865</v>
      </c>
      <c r="Q93" s="143"/>
      <c r="R93" s="161"/>
    </row>
    <row r="94" spans="1:18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spans="1:18" ht="15.75" thickBot="1" x14ac:dyDescent="0.3">
      <c r="A95" s="276" t="s">
        <v>266</v>
      </c>
      <c r="B95" s="277"/>
      <c r="C95" s="277"/>
      <c r="D95" s="277"/>
      <c r="E95" s="277"/>
      <c r="F95" s="277"/>
      <c r="G95" s="277"/>
      <c r="H95" s="278"/>
      <c r="I95" s="2"/>
      <c r="J95" s="276" t="s">
        <v>267</v>
      </c>
      <c r="K95" s="277"/>
      <c r="L95" s="277"/>
      <c r="M95" s="277"/>
      <c r="N95" s="277"/>
      <c r="O95" s="277"/>
      <c r="P95" s="277"/>
      <c r="Q95" s="277"/>
      <c r="R95" s="278"/>
    </row>
    <row r="96" spans="1:18" ht="38.25" x14ac:dyDescent="0.25">
      <c r="A96" s="128"/>
      <c r="B96" s="146">
        <v>2016</v>
      </c>
      <c r="C96" s="124">
        <f>+B96+1</f>
        <v>2017</v>
      </c>
      <c r="D96" s="124">
        <f t="shared" ref="D96:G96" si="176">+C96+1</f>
        <v>2018</v>
      </c>
      <c r="E96" s="124">
        <f t="shared" si="176"/>
        <v>2019</v>
      </c>
      <c r="F96" s="147">
        <f t="shared" si="176"/>
        <v>2020</v>
      </c>
      <c r="G96" s="129">
        <f t="shared" si="176"/>
        <v>2021</v>
      </c>
      <c r="H96" s="130" t="s">
        <v>16</v>
      </c>
      <c r="I96" s="2"/>
      <c r="J96" s="128"/>
      <c r="K96" s="146">
        <v>2016</v>
      </c>
      <c r="L96" s="124">
        <f>+K96+1</f>
        <v>2017</v>
      </c>
      <c r="M96" s="124">
        <f t="shared" ref="M96:P96" si="177">+L96+1</f>
        <v>2018</v>
      </c>
      <c r="N96" s="124">
        <f t="shared" si="177"/>
        <v>2019</v>
      </c>
      <c r="O96" s="147">
        <f t="shared" si="177"/>
        <v>2020</v>
      </c>
      <c r="P96" s="129">
        <f t="shared" si="177"/>
        <v>2021</v>
      </c>
      <c r="Q96" s="162" t="s">
        <v>16</v>
      </c>
      <c r="R96" s="156" t="s">
        <v>21</v>
      </c>
    </row>
    <row r="97" spans="1:18" x14ac:dyDescent="0.25">
      <c r="A97" s="131" t="s">
        <v>10</v>
      </c>
      <c r="B97" s="148">
        <f>+'[1]CONSUMO EN ARGENTINA POR COLOR'!F317/10000</f>
        <v>10.484500000000001</v>
      </c>
      <c r="C97" s="6">
        <f>+'[1]CONSUMO EN ARGENTINA POR COLOR'!F329/10000</f>
        <v>8.7638999999999996</v>
      </c>
      <c r="D97" s="6">
        <f>+'[1]CONSUMO EN ARGENTINA POR COLOR'!F341/10000</f>
        <v>8.3872</v>
      </c>
      <c r="E97" s="6">
        <f>+'[1]CONSUMO EN ARGENTINA POR COLOR'!F353/10000</f>
        <v>10.600199999999999</v>
      </c>
      <c r="F97" s="149">
        <f>+'[1]CONSUMO EN ARGENTINA POR COLOR'!F365/10000</f>
        <v>10.8309</v>
      </c>
      <c r="G97" s="132">
        <f>+'[1]CONSUMO EN ARGENTINA POR COLOR'!F377/10000</f>
        <v>15.8575</v>
      </c>
      <c r="H97" s="133">
        <f>+G97/F97-1</f>
        <v>0.46409808972476907</v>
      </c>
      <c r="I97" s="2"/>
      <c r="J97" s="131" t="s">
        <v>10</v>
      </c>
      <c r="K97" s="148">
        <f>+SUM('[1]CONSUMO EN ARGENTINA POR COLOR'!$F$306:$F$317)/10000</f>
        <v>188.84740699999998</v>
      </c>
      <c r="L97" s="6">
        <f>+SUM(C97)+SUM(B98:B108)</f>
        <v>171.86430000000001</v>
      </c>
      <c r="M97" s="6">
        <f t="shared" ref="M97" si="178">+SUM(D97)+SUM(C98:C108)</f>
        <v>162.4</v>
      </c>
      <c r="N97" s="6">
        <f t="shared" ref="N97" si="179">+SUM(E97)+SUM(D98:D108)</f>
        <v>156.39620000000002</v>
      </c>
      <c r="O97" s="149">
        <f t="shared" ref="O97" si="180">+SUM(F97)+SUM(E98:E108)</f>
        <v>181.19389999999999</v>
      </c>
      <c r="P97" s="132">
        <f t="shared" ref="P97" si="181">+SUM(G97)+SUM(F98:F108)</f>
        <v>215.91399999999999</v>
      </c>
      <c r="Q97" s="163">
        <f>+P97/O97-1</f>
        <v>0.19161848163762696</v>
      </c>
      <c r="R97" s="157">
        <f>+POWER(P97/K97,0.2)-1</f>
        <v>2.7150200886278286E-2</v>
      </c>
    </row>
    <row r="98" spans="1:18" x14ac:dyDescent="0.25">
      <c r="A98" s="131" t="s">
        <v>11</v>
      </c>
      <c r="B98" s="148">
        <f>+'[1]CONSUMO EN ARGENTINA POR COLOR'!F318/10000</f>
        <v>10.419499999999999</v>
      </c>
      <c r="C98" s="6">
        <f>+'[1]CONSUMO EN ARGENTINA POR COLOR'!F330/10000</f>
        <v>8.2722999999999995</v>
      </c>
      <c r="D98" s="6">
        <f>+'[1]CONSUMO EN ARGENTINA POR COLOR'!F342/10000</f>
        <v>9.3752999999999993</v>
      </c>
      <c r="E98" s="6">
        <f>+'[1]CONSUMO EN ARGENTINA POR COLOR'!F354/10000</f>
        <v>9.4534000000000002</v>
      </c>
      <c r="F98" s="149">
        <f>+'[1]CONSUMO EN ARGENTINA POR COLOR'!F366/10000</f>
        <v>10.3095</v>
      </c>
      <c r="G98" s="132">
        <f>+'[1]CONSUMO EN ARGENTINA POR COLOR'!F378/10000</f>
        <v>13.8697</v>
      </c>
      <c r="H98" s="133">
        <f t="shared" ref="H98:H102" si="182">+G98/F98-1</f>
        <v>0.34533197536252969</v>
      </c>
      <c r="I98" s="2"/>
      <c r="J98" s="131" t="s">
        <v>11</v>
      </c>
      <c r="K98" s="148">
        <f>+SUM('[1]CONSUMO EN ARGENTINA POR COLOR'!$F$306:$F$317)/10000</f>
        <v>188.84740699999998</v>
      </c>
      <c r="L98" s="6">
        <f>+SUM(C97:C98)+SUM(B99:B108)</f>
        <v>169.71710000000002</v>
      </c>
      <c r="M98" s="6">
        <f t="shared" ref="M98" si="183">+SUM(D97:D98)+SUM(C99:C108)</f>
        <v>163.50299999999999</v>
      </c>
      <c r="N98" s="6">
        <f t="shared" ref="N98" si="184">+SUM(E97:E98)+SUM(D99:D108)</f>
        <v>156.4743</v>
      </c>
      <c r="O98" s="149">
        <f t="shared" ref="O98" si="185">+SUM(F97:F98)+SUM(E99:E108)</f>
        <v>182.05</v>
      </c>
      <c r="P98" s="132">
        <f t="shared" ref="P98" si="186">+SUM(G97:G98)+SUM(F99:F108)</f>
        <v>219.4742</v>
      </c>
      <c r="Q98" s="163">
        <f t="shared" ref="Q98:Q102" si="187">+P98/O98-1</f>
        <v>0.20557099697885195</v>
      </c>
      <c r="R98" s="157">
        <f t="shared" ref="R98:R102" si="188">+POWER(P98/K98,0.2)-1</f>
        <v>3.0515408235978869E-2</v>
      </c>
    </row>
    <row r="99" spans="1:18" x14ac:dyDescent="0.25">
      <c r="A99" s="131" t="s">
        <v>0</v>
      </c>
      <c r="B99" s="148">
        <f>+'[1]CONSUMO EN ARGENTINA POR COLOR'!F319/10000</f>
        <v>11.731999999999999</v>
      </c>
      <c r="C99" s="6">
        <f>+'[1]CONSUMO EN ARGENTINA POR COLOR'!F331/10000</f>
        <v>10.9542</v>
      </c>
      <c r="D99" s="6">
        <f>+'[1]CONSUMO EN ARGENTINA POR COLOR'!F343/10000</f>
        <v>10.0967</v>
      </c>
      <c r="E99" s="6">
        <f>+'[1]CONSUMO EN ARGENTINA POR COLOR'!F355/10000</f>
        <v>11.642799999999999</v>
      </c>
      <c r="F99" s="149">
        <f>+'[1]CONSUMO EN ARGENTINA POR COLOR'!F367/10000</f>
        <v>13.1829</v>
      </c>
      <c r="G99" s="132">
        <f>+'[1]CONSUMO EN ARGENTINA POR COLOR'!F379/10000</f>
        <v>15.132199999999999</v>
      </c>
      <c r="H99" s="133">
        <f t="shared" si="182"/>
        <v>0.14786579584158255</v>
      </c>
      <c r="I99" s="2"/>
      <c r="J99" s="131" t="s">
        <v>0</v>
      </c>
      <c r="K99" s="148">
        <f>+SUM('[1]CONSUMO EN ARGENTINA POR COLOR'!$F$306:$F$317)/10000</f>
        <v>188.84740699999998</v>
      </c>
      <c r="L99" s="6">
        <f>+SUM(C97:C99)+SUM(B100:B108)</f>
        <v>168.9393</v>
      </c>
      <c r="M99" s="6">
        <f t="shared" ref="M99" si="189">+SUM(D97:D99)+SUM(C100:C108)</f>
        <v>162.64549999999997</v>
      </c>
      <c r="N99" s="6">
        <f t="shared" ref="N99" si="190">+SUM(E97:E99)+SUM(D100:D108)</f>
        <v>158.0204</v>
      </c>
      <c r="O99" s="149">
        <f t="shared" ref="O99" si="191">+SUM(F97:F99)+SUM(E100:E108)</f>
        <v>183.59010000000001</v>
      </c>
      <c r="P99" s="132">
        <f t="shared" ref="P99" si="192">+SUM(G97:G99)+SUM(F100:F108)</f>
        <v>221.42349999999996</v>
      </c>
      <c r="Q99" s="163">
        <f t="shared" si="187"/>
        <v>0.20607538206036136</v>
      </c>
      <c r="R99" s="157">
        <f t="shared" si="188"/>
        <v>3.2339481343605314E-2</v>
      </c>
    </row>
    <row r="100" spans="1:18" x14ac:dyDescent="0.25">
      <c r="A100" s="131" t="s">
        <v>1</v>
      </c>
      <c r="B100" s="148">
        <f>+'[1]CONSUMO EN ARGENTINA POR COLOR'!F320/10000</f>
        <v>13.1082</v>
      </c>
      <c r="C100" s="6">
        <f>+'[1]CONSUMO EN ARGENTINA POR COLOR'!F332/10000</f>
        <v>11.4391</v>
      </c>
      <c r="D100" s="6">
        <f>+'[1]CONSUMO EN ARGENTINA POR COLOR'!F344/10000</f>
        <v>11.8505</v>
      </c>
      <c r="E100" s="6">
        <f>+'[1]CONSUMO EN ARGENTINA POR COLOR'!F356/10000</f>
        <v>12.433199999999999</v>
      </c>
      <c r="F100" s="149">
        <f>+'[1]CONSUMO EN ARGENTINA POR COLOR'!F368/10000</f>
        <v>14.1021</v>
      </c>
      <c r="G100" s="132">
        <f>+'[1]CONSUMO EN ARGENTINA POR COLOR'!F380/10000</f>
        <v>17.184200000000001</v>
      </c>
      <c r="H100" s="133">
        <f t="shared" si="182"/>
        <v>0.21855610157352445</v>
      </c>
      <c r="I100" s="2"/>
      <c r="J100" s="131" t="s">
        <v>1</v>
      </c>
      <c r="K100" s="148">
        <f>+SUM('[1]CONSUMO EN ARGENTINA POR COLOR'!$F$306:$F$317)/10000</f>
        <v>188.84740699999998</v>
      </c>
      <c r="L100" s="6">
        <f>+SUM(C97:C100)+SUM(B101:B108)</f>
        <v>167.27019999999999</v>
      </c>
      <c r="M100" s="6">
        <f t="shared" ref="M100" si="193">+SUM(D97:D100)+SUM(C101:C108)</f>
        <v>163.05689999999998</v>
      </c>
      <c r="N100" s="6">
        <f t="shared" ref="N100" si="194">+SUM(E97:E100)+SUM(D101:D108)</f>
        <v>158.60309999999998</v>
      </c>
      <c r="O100" s="149">
        <f t="shared" ref="O100" si="195">+SUM(F97:F100)+SUM(E101:E108)</f>
        <v>185.25900000000001</v>
      </c>
      <c r="P100" s="132">
        <f t="shared" ref="P100" si="196">+SUM(G97:G100)+SUM(F101:F108)</f>
        <v>224.50559999999999</v>
      </c>
      <c r="Q100" s="163">
        <f t="shared" si="187"/>
        <v>0.21184719770699378</v>
      </c>
      <c r="R100" s="157">
        <f t="shared" si="188"/>
        <v>3.5197538044560828E-2</v>
      </c>
    </row>
    <row r="101" spans="1:18" x14ac:dyDescent="0.25">
      <c r="A101" s="131" t="s">
        <v>2</v>
      </c>
      <c r="B101" s="148">
        <f>+'[1]CONSUMO EN ARGENTINA POR COLOR'!F321/10000</f>
        <v>13.469099999999999</v>
      </c>
      <c r="C101" s="6">
        <f>+'[1]CONSUMO EN ARGENTINA POR COLOR'!F333/10000</f>
        <v>12.8842</v>
      </c>
      <c r="D101" s="6">
        <f>+'[1]CONSUMO EN ARGENTINA POR COLOR'!F345/10000</f>
        <v>11.390499999999999</v>
      </c>
      <c r="E101" s="6">
        <f>+'[1]CONSUMO EN ARGENTINA POR COLOR'!F357/10000</f>
        <v>15.909700000000001</v>
      </c>
      <c r="F101" s="149">
        <f>+'[1]CONSUMO EN ARGENTINA POR COLOR'!F369/10000</f>
        <v>18.369499999999999</v>
      </c>
      <c r="G101" s="132">
        <f>+'[1]CONSUMO EN ARGENTINA POR COLOR'!F381/10000</f>
        <v>18.040700000000001</v>
      </c>
      <c r="H101" s="133">
        <f t="shared" si="182"/>
        <v>-1.789923514521341E-2</v>
      </c>
      <c r="I101" s="2"/>
      <c r="J101" s="131" t="s">
        <v>2</v>
      </c>
      <c r="K101" s="148">
        <f>+SUM('[1]CONSUMO EN ARGENTINA POR COLOR'!$F$306:$F$317)/10000</f>
        <v>188.84740699999998</v>
      </c>
      <c r="L101" s="6">
        <f>+SUM(C97:C101)+SUM(B102:B108)</f>
        <v>166.68530000000001</v>
      </c>
      <c r="M101" s="6">
        <f t="shared" ref="M101" si="197">+SUM(D97:D101)+SUM(C102:C108)</f>
        <v>161.56319999999999</v>
      </c>
      <c r="N101" s="6">
        <f t="shared" ref="N101" si="198">+SUM(E97:E101)+SUM(D102:D108)</f>
        <v>163.1223</v>
      </c>
      <c r="O101" s="149">
        <f t="shared" ref="O101" si="199">+SUM(F97:F101)+SUM(E102:E108)</f>
        <v>187.71879999999999</v>
      </c>
      <c r="P101" s="132">
        <f t="shared" ref="P101" si="200">+SUM(G97:G101)+SUM(F102:F108)</f>
        <v>224.17680000000001</v>
      </c>
      <c r="Q101" s="163">
        <f t="shared" si="187"/>
        <v>0.19421602950796624</v>
      </c>
      <c r="R101" s="157">
        <f t="shared" si="188"/>
        <v>3.4894140246569672E-2</v>
      </c>
    </row>
    <row r="102" spans="1:18" x14ac:dyDescent="0.25">
      <c r="A102" s="131" t="s">
        <v>3</v>
      </c>
      <c r="B102" s="148">
        <f>+'[1]CONSUMO EN ARGENTINA POR COLOR'!F322/10000</f>
        <v>13.4701</v>
      </c>
      <c r="C102" s="6">
        <f>+'[1]CONSUMO EN ARGENTINA POR COLOR'!F334/10000</f>
        <v>14.864699999999999</v>
      </c>
      <c r="D102" s="6">
        <f>+'[1]CONSUMO EN ARGENTINA POR COLOR'!F346/10000</f>
        <v>13.4651</v>
      </c>
      <c r="E102" s="6">
        <f>+'[1]CONSUMO EN ARGENTINA POR COLOR'!F358/10000</f>
        <v>15.808</v>
      </c>
      <c r="F102" s="149">
        <f>+'[1]CONSUMO EN ARGENTINA POR COLOR'!F370/10000</f>
        <v>19.183800000000002</v>
      </c>
      <c r="G102" s="132">
        <f>+'[1]CONSUMO EN ARGENTINA POR COLOR'!F382/10000</f>
        <v>21.597899999999999</v>
      </c>
      <c r="H102" s="133">
        <f t="shared" si="182"/>
        <v>0.12584055296656538</v>
      </c>
      <c r="I102" s="2"/>
      <c r="J102" s="131" t="s">
        <v>3</v>
      </c>
      <c r="K102" s="148">
        <f>+SUM('[1]CONSUMO EN ARGENTINA POR COLOR'!$F$306:$F$317)/10000</f>
        <v>188.84740699999998</v>
      </c>
      <c r="L102" s="6">
        <f>+SUM(C97:C102)+SUM(B103:B108)</f>
        <v>168.07990000000001</v>
      </c>
      <c r="M102" s="6">
        <f t="shared" ref="M102" si="201">+SUM(D97:D102)+SUM(C103:C108)</f>
        <v>160.16360000000003</v>
      </c>
      <c r="N102" s="6">
        <f t="shared" ref="N102" si="202">+SUM(E97:E102)+SUM(D103:D108)</f>
        <v>165.46520000000001</v>
      </c>
      <c r="O102" s="149">
        <f t="shared" ref="O102" si="203">+SUM(F97:F102)+SUM(E103:E108)</f>
        <v>191.09460000000001</v>
      </c>
      <c r="P102" s="132">
        <f t="shared" ref="P102" si="204">+SUM(G97:G102)+SUM(F103:F108)</f>
        <v>226.59089999999998</v>
      </c>
      <c r="Q102" s="163">
        <f t="shared" si="187"/>
        <v>0.18575250164054857</v>
      </c>
      <c r="R102" s="157">
        <f t="shared" si="188"/>
        <v>3.7113500487178763E-2</v>
      </c>
    </row>
    <row r="103" spans="1:18" x14ac:dyDescent="0.25">
      <c r="A103" s="131" t="s">
        <v>4</v>
      </c>
      <c r="B103" s="148">
        <f>+'[1]CONSUMO EN ARGENTINA POR COLOR'!F323/10000</f>
        <v>15.0954</v>
      </c>
      <c r="C103" s="6">
        <f>+'[1]CONSUMO EN ARGENTINA POR COLOR'!F335/10000</f>
        <v>16.744599999999998</v>
      </c>
      <c r="D103" s="6">
        <f>+'[1]CONSUMO EN ARGENTINA POR COLOR'!F347/10000</f>
        <v>14.1487</v>
      </c>
      <c r="E103" s="6">
        <f>+'[1]CONSUMO EN ARGENTINA POR COLOR'!F359/10000</f>
        <v>17.5472</v>
      </c>
      <c r="F103" s="149">
        <f>+'[1]CONSUMO EN ARGENTINA POR COLOR'!F371/10000</f>
        <v>23.155999999999999</v>
      </c>
      <c r="G103" s="132">
        <f>+'[1]CONSUMO EN ARGENTINA POR COLOR'!F383/10000</f>
        <v>18.337599999999998</v>
      </c>
      <c r="H103" s="133">
        <f t="shared" ref="H103" si="205">+G103/F103-1</f>
        <v>-0.2080842978061842</v>
      </c>
      <c r="I103" s="2"/>
      <c r="J103" s="131" t="s">
        <v>4</v>
      </c>
      <c r="K103" s="148">
        <f>+SUM('[1]CONSUMO EN ARGENTINA POR COLOR'!$F$306:$F$317)/10000</f>
        <v>188.84740699999998</v>
      </c>
      <c r="L103" s="6">
        <f>+SUM(C97:C103)+SUM(B104:B108)</f>
        <v>169.72910000000002</v>
      </c>
      <c r="M103" s="6">
        <f t="shared" ref="M103" si="206">+SUM(D97:D103)+SUM(C104:C108)</f>
        <v>157.5677</v>
      </c>
      <c r="N103" s="6">
        <f t="shared" ref="N103" si="207">+SUM(E97:E103)+SUM(D104:D108)</f>
        <v>168.86369999999999</v>
      </c>
      <c r="O103" s="149">
        <f t="shared" ref="O103:P103" si="208">+SUM(F97:F103)+SUM(E104:E108)</f>
        <v>196.70340000000002</v>
      </c>
      <c r="P103" s="132">
        <f t="shared" si="208"/>
        <v>221.77249999999998</v>
      </c>
      <c r="Q103" s="163">
        <f t="shared" ref="Q103:Q104" si="209">+P103/O103-1</f>
        <v>0.1274461956427797</v>
      </c>
      <c r="R103" s="157">
        <f t="shared" ref="R103:R104" si="210">+POWER(P103/K103,0.2)-1</f>
        <v>3.2664703865308731E-2</v>
      </c>
    </row>
    <row r="104" spans="1:18" x14ac:dyDescent="0.25">
      <c r="A104" s="131" t="s">
        <v>5</v>
      </c>
      <c r="B104" s="148">
        <f>+'[1]CONSUMO EN ARGENTINA POR COLOR'!F324/10000</f>
        <v>21.8736</v>
      </c>
      <c r="C104" s="6">
        <f>+'[1]CONSUMO EN ARGENTINA POR COLOR'!F336/10000</f>
        <v>18.183299999999999</v>
      </c>
      <c r="D104" s="6">
        <f>+'[1]CONSUMO EN ARGENTINA POR COLOR'!F348/10000</f>
        <v>16.405100000000001</v>
      </c>
      <c r="E104" s="6">
        <f>+'[1]CONSUMO EN ARGENTINA POR COLOR'!F360/10000</f>
        <v>18.3306</v>
      </c>
      <c r="F104" s="149">
        <f>+'[1]CONSUMO EN ARGENTINA POR COLOR'!F372/10000</f>
        <v>21.698399999999999</v>
      </c>
      <c r="G104" s="132">
        <f>+'[1]CONSUMO EN ARGENTINA POR COLOR'!F384/10000</f>
        <v>20.9193</v>
      </c>
      <c r="H104" s="133">
        <f t="shared" ref="H104" si="211">+G104/F104-1</f>
        <v>-3.5905873244110098E-2</v>
      </c>
      <c r="I104" s="2"/>
      <c r="J104" s="131" t="s">
        <v>5</v>
      </c>
      <c r="K104" s="148">
        <f>+SUM('[1]CONSUMO EN ARGENTINA POR COLOR'!$F$306:$F$317)/10000</f>
        <v>188.84740699999998</v>
      </c>
      <c r="L104" s="6">
        <f>+SUM(C97:C104)+SUM(B105:B108)</f>
        <v>166.03880000000001</v>
      </c>
      <c r="M104" s="6">
        <f t="shared" ref="M104" si="212">+SUM(D97:D104)+SUM(C105:C108)</f>
        <v>155.78950000000003</v>
      </c>
      <c r="N104" s="6">
        <f t="shared" ref="N104" si="213">+SUM(E97:E104)+SUM(D105:D108)</f>
        <v>170.78919999999999</v>
      </c>
      <c r="O104" s="149">
        <f t="shared" ref="O104" si="214">+SUM(F97:F104)+SUM(E105:E108)</f>
        <v>200.0712</v>
      </c>
      <c r="P104" s="132">
        <f t="shared" ref="P104" si="215">+SUM(G97:G104)+SUM(F105:F108)</f>
        <v>220.99340000000001</v>
      </c>
      <c r="Q104" s="163">
        <f t="shared" si="209"/>
        <v>0.10457377173726146</v>
      </c>
      <c r="R104" s="157">
        <f t="shared" si="210"/>
        <v>3.1938119612313853E-2</v>
      </c>
    </row>
    <row r="105" spans="1:18" x14ac:dyDescent="0.25">
      <c r="A105" s="131" t="s">
        <v>6</v>
      </c>
      <c r="B105" s="148">
        <f>+'[1]CONSUMO EN ARGENTINA POR COLOR'!F325/10000</f>
        <v>19.247399999999999</v>
      </c>
      <c r="C105" s="6">
        <f>+'[1]CONSUMO EN ARGENTINA POR COLOR'!F337/10000</f>
        <v>14.303599999999999</v>
      </c>
      <c r="D105" s="6">
        <f>+'[1]CONSUMO EN ARGENTINA POR COLOR'!F349/10000</f>
        <v>15.6914</v>
      </c>
      <c r="E105" s="6">
        <f>+'[1]CONSUMO EN ARGENTINA POR COLOR'!F361/10000</f>
        <v>17.7181</v>
      </c>
      <c r="F105" s="149">
        <f>+'[1]CONSUMO EN ARGENTINA POR COLOR'!F373/10000</f>
        <v>22.9068</v>
      </c>
      <c r="G105" s="132"/>
      <c r="H105" s="134"/>
      <c r="I105" s="2"/>
      <c r="J105" s="131" t="s">
        <v>6</v>
      </c>
      <c r="K105" s="148">
        <f>+SUM('[1]CONSUMO EN ARGENTINA POR COLOR'!$F$306:$F$317)/10000</f>
        <v>188.84740699999998</v>
      </c>
      <c r="L105" s="6">
        <f>+SUM(C97:C105)+SUM(B106:B108)</f>
        <v>161.095</v>
      </c>
      <c r="M105" s="6">
        <f t="shared" ref="M105" si="216">+SUM(D97:D105)+SUM(C106:C108)</f>
        <v>157.1773</v>
      </c>
      <c r="N105" s="6">
        <f t="shared" ref="N105" si="217">+SUM(E97:E105)+SUM(D106:D108)</f>
        <v>172.8159</v>
      </c>
      <c r="O105" s="149">
        <f t="shared" ref="O105" si="218">+SUM(F97:F105)+SUM(E106:E108)</f>
        <v>205.25990000000002</v>
      </c>
      <c r="P105" s="132"/>
      <c r="Q105" s="164"/>
      <c r="R105" s="158"/>
    </row>
    <row r="106" spans="1:18" x14ac:dyDescent="0.25">
      <c r="A106" s="131" t="s">
        <v>7</v>
      </c>
      <c r="B106" s="148">
        <f>+'[1]CONSUMO EN ARGENTINA POR COLOR'!F326/10000</f>
        <v>17.249099999999999</v>
      </c>
      <c r="C106" s="6">
        <f>+'[1]CONSUMO EN ARGENTINA POR COLOR'!F338/10000</f>
        <v>18.735900000000001</v>
      </c>
      <c r="D106" s="6">
        <f>+'[1]CONSUMO EN ARGENTINA POR COLOR'!F350/10000</f>
        <v>16.154900000000001</v>
      </c>
      <c r="E106" s="6">
        <f>+'[1]CONSUMO EN ARGENTINA POR COLOR'!F362/10000</f>
        <v>19.704699999999999</v>
      </c>
      <c r="F106" s="149">
        <f>+'[1]CONSUMO EN ARGENTINA POR COLOR'!F374/10000</f>
        <v>21.113399999999999</v>
      </c>
      <c r="G106" s="132"/>
      <c r="H106" s="134"/>
      <c r="I106" s="2"/>
      <c r="J106" s="131" t="s">
        <v>7</v>
      </c>
      <c r="K106" s="148">
        <f>+SUM('[1]CONSUMO EN ARGENTINA POR COLOR'!$F$306:$F$317)/10000</f>
        <v>188.84740699999998</v>
      </c>
      <c r="L106" s="6">
        <f>+SUM(C97:C106)+SUM(B107:B108)</f>
        <v>162.58180000000002</v>
      </c>
      <c r="M106" s="6">
        <f t="shared" ref="M106" si="219">+SUM(D97:D106)+SUM(C107:C108)</f>
        <v>154.59630000000001</v>
      </c>
      <c r="N106" s="6">
        <f t="shared" ref="N106" si="220">+SUM(E97:E106)+SUM(D107:D108)</f>
        <v>176.3657</v>
      </c>
      <c r="O106" s="149">
        <f t="shared" ref="O106" si="221">+SUM(F97:F106)+SUM(E107:E108)</f>
        <v>206.6686</v>
      </c>
      <c r="P106" s="132"/>
      <c r="Q106" s="164"/>
      <c r="R106" s="158"/>
    </row>
    <row r="107" spans="1:18" x14ac:dyDescent="0.25">
      <c r="A107" s="131" t="s">
        <v>8</v>
      </c>
      <c r="B107" s="148">
        <f>+'[1]CONSUMO EN ARGENTINA POR COLOR'!F327/10000</f>
        <v>15.911</v>
      </c>
      <c r="C107" s="6">
        <f>+'[1]CONSUMO EN ARGENTINA POR COLOR'!F339/10000</f>
        <v>17.024999999999999</v>
      </c>
      <c r="D107" s="6">
        <f>+'[1]CONSUMO EN ARGENTINA POR COLOR'!F351/10000</f>
        <v>13.8109</v>
      </c>
      <c r="E107" s="6">
        <f>+'[1]CONSUMO EN ARGENTINA POR COLOR'!F363/10000</f>
        <v>17.235600000000002</v>
      </c>
      <c r="F107" s="149">
        <f>+'[1]CONSUMO EN ARGENTINA POR COLOR'!F375/10000</f>
        <v>19.415199999999999</v>
      </c>
      <c r="G107" s="132"/>
      <c r="H107" s="134"/>
      <c r="I107" s="2"/>
      <c r="J107" s="131" t="s">
        <v>8</v>
      </c>
      <c r="K107" s="148">
        <f>+SUM('[1]CONSUMO EN ARGENTINA POR COLOR'!$F$306:$F$317)/10000</f>
        <v>188.84740699999998</v>
      </c>
      <c r="L107" s="6">
        <f>+SUM(C97:C107)+SUM(B108)</f>
        <v>163.69580000000002</v>
      </c>
      <c r="M107" s="6">
        <f t="shared" ref="M107" si="222">+SUM(D97:D107)+SUM(C108)</f>
        <v>151.38220000000001</v>
      </c>
      <c r="N107" s="6">
        <f t="shared" ref="N107" si="223">+SUM(E97:E107)+SUM(D108)</f>
        <v>179.79040000000001</v>
      </c>
      <c r="O107" s="149">
        <f t="shared" ref="O107" si="224">+SUM(F97:F107)+SUM(E108)</f>
        <v>208.84819999999999</v>
      </c>
      <c r="P107" s="132"/>
      <c r="Q107" s="164"/>
      <c r="R107" s="158"/>
    </row>
    <row r="108" spans="1:18" x14ac:dyDescent="0.25">
      <c r="A108" s="131" t="s">
        <v>9</v>
      </c>
      <c r="B108" s="148">
        <f>+'[1]CONSUMO EN ARGENTINA POR COLOR'!F328/10000</f>
        <v>11.525</v>
      </c>
      <c r="C108" s="6">
        <f>+'[1]CONSUMO EN ARGENTINA POR COLOR'!F340/10000</f>
        <v>10.6059</v>
      </c>
      <c r="D108" s="6">
        <f>+'[1]CONSUMO EN ARGENTINA POR COLOR'!F352/10000</f>
        <v>13.4069</v>
      </c>
      <c r="E108" s="6">
        <f>+'[1]CONSUMO EN ARGENTINA POR COLOR'!F364/10000</f>
        <v>14.579700000000001</v>
      </c>
      <c r="F108" s="149">
        <f>+'[1]CONSUMO EN ARGENTINA POR COLOR'!F376/10000</f>
        <v>16.6189</v>
      </c>
      <c r="G108" s="132"/>
      <c r="H108" s="134"/>
      <c r="I108" s="2"/>
      <c r="J108" s="131" t="s">
        <v>9</v>
      </c>
      <c r="K108" s="148">
        <f>+SUM('[1]CONSUMO EN ARGENTINA POR COLOR'!$F$306:$F$317)/10000</f>
        <v>188.84740699999998</v>
      </c>
      <c r="L108" s="6">
        <f>+SUM(C97:C108)</f>
        <v>162.77670000000001</v>
      </c>
      <c r="M108" s="6">
        <f t="shared" ref="M108" si="225">+SUM(D97:D108)</f>
        <v>154.18320000000003</v>
      </c>
      <c r="N108" s="6">
        <f t="shared" ref="N108" si="226">+SUM(E97:E108)</f>
        <v>180.9632</v>
      </c>
      <c r="O108" s="149">
        <f t="shared" ref="O108" si="227">+SUM(F97:F108)</f>
        <v>210.88739999999999</v>
      </c>
      <c r="P108" s="132"/>
      <c r="Q108" s="164"/>
      <c r="R108" s="158"/>
    </row>
    <row r="109" spans="1:18" ht="25.5" x14ac:dyDescent="0.25">
      <c r="A109" s="135" t="s">
        <v>13</v>
      </c>
      <c r="B109" s="150">
        <f>SUM(B97:B108)</f>
        <v>173.58489999999998</v>
      </c>
      <c r="C109" s="125">
        <f>SUM(C97:C108)</f>
        <v>162.77670000000001</v>
      </c>
      <c r="D109" s="125">
        <f>SUM(D97:D108)</f>
        <v>154.18320000000003</v>
      </c>
      <c r="E109" s="125">
        <f>SUM(E97:E108)</f>
        <v>180.9632</v>
      </c>
      <c r="F109" s="151">
        <f>SUM(F97:F108)</f>
        <v>210.88739999999999</v>
      </c>
      <c r="G109" s="136"/>
      <c r="H109" s="137"/>
      <c r="I109" s="3"/>
      <c r="J109" s="135" t="s">
        <v>14</v>
      </c>
      <c r="K109" s="150">
        <f t="shared" ref="K109:P109" si="228">+AVERAGE(K97:K108)</f>
        <v>188.84740699999998</v>
      </c>
      <c r="L109" s="125">
        <f t="shared" si="228"/>
        <v>166.53944166666668</v>
      </c>
      <c r="M109" s="125">
        <f t="shared" si="228"/>
        <v>158.66903333333335</v>
      </c>
      <c r="N109" s="125">
        <f t="shared" si="228"/>
        <v>167.3058</v>
      </c>
      <c r="O109" s="151">
        <f t="shared" si="228"/>
        <v>194.94542500000003</v>
      </c>
      <c r="P109" s="136">
        <f t="shared" si="228"/>
        <v>221.85636249999999</v>
      </c>
      <c r="Q109" s="166">
        <f t="shared" ref="Q109" si="229">+P109/O109-1</f>
        <v>0.13804344215823461</v>
      </c>
      <c r="R109" s="243">
        <f t="shared" ref="R109" si="230">+POWER(P109/K109,0.2)-1</f>
        <v>3.2742791768384905E-2</v>
      </c>
    </row>
    <row r="110" spans="1:18" ht="25.5" x14ac:dyDescent="0.25">
      <c r="A110" s="138" t="s">
        <v>15</v>
      </c>
      <c r="B110" s="152">
        <f>+B109/B$163</f>
        <v>0.18434355877736455</v>
      </c>
      <c r="C110" s="126">
        <f>+C109/C$163</f>
        <v>0.18238224409329717</v>
      </c>
      <c r="D110" s="126">
        <f>+D109/D$163</f>
        <v>0.18363841634031169</v>
      </c>
      <c r="E110" s="126">
        <f>+E109/E$163</f>
        <v>0.20441829868378678</v>
      </c>
      <c r="F110" s="153">
        <f>+F109/F$163</f>
        <v>0.22392988250464765</v>
      </c>
      <c r="G110" s="140"/>
      <c r="H110" s="141"/>
      <c r="I110" s="3"/>
      <c r="J110" s="138" t="s">
        <v>15</v>
      </c>
      <c r="K110" s="152">
        <f t="shared" ref="K110:P110" si="231">+K109/K$163</f>
        <v>0.17655674067426719</v>
      </c>
      <c r="L110" s="126">
        <f t="shared" si="231"/>
        <v>0.1825689031188667</v>
      </c>
      <c r="M110" s="126">
        <f t="shared" si="231"/>
        <v>0.18231962294259829</v>
      </c>
      <c r="N110" s="126">
        <f t="shared" si="231"/>
        <v>0.19576941323438826</v>
      </c>
      <c r="O110" s="153">
        <f t="shared" si="231"/>
        <v>0.21230331193860344</v>
      </c>
      <c r="P110" s="140">
        <f t="shared" si="231"/>
        <v>0.24553964325003927</v>
      </c>
      <c r="Q110" s="165"/>
      <c r="R110" s="160"/>
    </row>
    <row r="111" spans="1:18" ht="26.25" thickBot="1" x14ac:dyDescent="0.3">
      <c r="A111" s="142" t="s">
        <v>12</v>
      </c>
      <c r="B111" s="154"/>
      <c r="C111" s="127">
        <f>+C109/B109-1</f>
        <v>-6.2264632465150904E-2</v>
      </c>
      <c r="D111" s="127">
        <f t="shared" ref="D111" si="232">+D109/C109-1</f>
        <v>-5.2793182316633658E-2</v>
      </c>
      <c r="E111" s="127">
        <f t="shared" ref="E111" si="233">+E109/D109-1</f>
        <v>0.17368948108483906</v>
      </c>
      <c r="F111" s="155">
        <f t="shared" ref="F111" si="234">+F109/E109-1</f>
        <v>0.16536069211861859</v>
      </c>
      <c r="G111" s="143"/>
      <c r="H111" s="145"/>
      <c r="I111" s="2"/>
      <c r="J111" s="142" t="s">
        <v>12</v>
      </c>
      <c r="K111" s="154"/>
      <c r="L111" s="127">
        <f>+L109/K109-1</f>
        <v>-0.11812693479732717</v>
      </c>
      <c r="M111" s="127">
        <f t="shared" ref="M111" si="235">+M109/L109-1</f>
        <v>-4.7258524794902113E-2</v>
      </c>
      <c r="N111" s="127">
        <f t="shared" ref="N111" si="236">+N109/M109-1</f>
        <v>5.4432591446640144E-2</v>
      </c>
      <c r="O111" s="155">
        <f t="shared" ref="O111" si="237">+O109/N109-1</f>
        <v>0.16520422483858921</v>
      </c>
      <c r="P111" s="144">
        <f t="shared" ref="P111" si="238">+P109/O109-1</f>
        <v>0.13804344215823461</v>
      </c>
      <c r="Q111" s="143"/>
      <c r="R111" s="161"/>
    </row>
    <row r="112" spans="1:18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spans="1:18" ht="15.75" thickBot="1" x14ac:dyDescent="0.3">
      <c r="A113" s="276" t="s">
        <v>268</v>
      </c>
      <c r="B113" s="277"/>
      <c r="C113" s="277"/>
      <c r="D113" s="277"/>
      <c r="E113" s="277"/>
      <c r="F113" s="277"/>
      <c r="G113" s="277"/>
      <c r="H113" s="278"/>
      <c r="I113" s="2"/>
      <c r="J113" s="276" t="s">
        <v>269</v>
      </c>
      <c r="K113" s="277"/>
      <c r="L113" s="277"/>
      <c r="M113" s="277"/>
      <c r="N113" s="277"/>
      <c r="O113" s="277"/>
      <c r="P113" s="277"/>
      <c r="Q113" s="277"/>
      <c r="R113" s="278"/>
    </row>
    <row r="114" spans="1:18" ht="38.25" x14ac:dyDescent="0.25">
      <c r="A114" s="128"/>
      <c r="B114" s="146">
        <v>2016</v>
      </c>
      <c r="C114" s="124">
        <f>+B114+1</f>
        <v>2017</v>
      </c>
      <c r="D114" s="124">
        <f t="shared" ref="D114:G114" si="239">+C114+1</f>
        <v>2018</v>
      </c>
      <c r="E114" s="124">
        <f t="shared" si="239"/>
        <v>2019</v>
      </c>
      <c r="F114" s="147">
        <f t="shared" si="239"/>
        <v>2020</v>
      </c>
      <c r="G114" s="129">
        <f t="shared" si="239"/>
        <v>2021</v>
      </c>
      <c r="H114" s="130" t="s">
        <v>16</v>
      </c>
      <c r="I114" s="2"/>
      <c r="J114" s="128"/>
      <c r="K114" s="146">
        <v>2016</v>
      </c>
      <c r="L114" s="124">
        <f>+K114+1</f>
        <v>2017</v>
      </c>
      <c r="M114" s="124">
        <f t="shared" ref="M114:P114" si="240">+L114+1</f>
        <v>2018</v>
      </c>
      <c r="N114" s="124">
        <f t="shared" si="240"/>
        <v>2019</v>
      </c>
      <c r="O114" s="147">
        <f t="shared" si="240"/>
        <v>2020</v>
      </c>
      <c r="P114" s="129">
        <f t="shared" si="240"/>
        <v>2021</v>
      </c>
      <c r="Q114" s="162" t="s">
        <v>16</v>
      </c>
      <c r="R114" s="156" t="s">
        <v>21</v>
      </c>
    </row>
    <row r="115" spans="1:18" x14ac:dyDescent="0.25">
      <c r="A115" s="131" t="s">
        <v>10</v>
      </c>
      <c r="B115" s="148">
        <f>+'[1]CONSUMO EN ARGENTINA POR COLOR'!I317/10000</f>
        <v>0.16009999999999999</v>
      </c>
      <c r="C115" s="6">
        <f>+'[1]CONSUMO EN ARGENTINA POR COLOR'!I329/10000</f>
        <v>0.27150000000000002</v>
      </c>
      <c r="D115" s="6">
        <f>+'[1]CONSUMO EN ARGENTINA POR COLOR'!I341/10000</f>
        <v>0.2485</v>
      </c>
      <c r="E115" s="6">
        <f>+'[1]CONSUMO EN ARGENTINA POR COLOR'!I353/10000</f>
        <v>0.154</v>
      </c>
      <c r="F115" s="149">
        <f>+'[1]CONSUMO EN ARGENTINA POR COLOR'!I365/10000</f>
        <v>0.41289999999999999</v>
      </c>
      <c r="G115" s="132">
        <f>+'[1]CONSUMO EN ARGENTINA POR COLOR'!I377/10000</f>
        <v>0.35320000000000001</v>
      </c>
      <c r="H115" s="133">
        <f>+G115/F115-1</f>
        <v>-0.14458706708646152</v>
      </c>
      <c r="I115" s="2"/>
      <c r="J115" s="131" t="s">
        <v>10</v>
      </c>
      <c r="K115" s="148">
        <f>+SUM('[1]CONSUMO EN ARGENTINA POR COLOR'!I306:I317)/10000</f>
        <v>3.8586889999999991</v>
      </c>
      <c r="L115" s="6">
        <f>+SUM(C115)+SUM(B116:B126)</f>
        <v>3.7007829999999999</v>
      </c>
      <c r="M115" s="6">
        <f t="shared" ref="M115" si="241">+SUM(D115)+SUM(C116:C126)</f>
        <v>4.2568000000000001</v>
      </c>
      <c r="N115" s="6">
        <f t="shared" ref="N115" si="242">+SUM(E115)+SUM(D116:D126)</f>
        <v>3.9102999999999999</v>
      </c>
      <c r="O115" s="149">
        <f t="shared" ref="O115" si="243">+SUM(F115)+SUM(E116:E126)</f>
        <v>4.1932999999999998</v>
      </c>
      <c r="P115" s="132">
        <f t="shared" ref="P115" si="244">+SUM(G115)+SUM(F116:F126)</f>
        <v>4.9648000000000003</v>
      </c>
      <c r="Q115" s="163">
        <f>+P115/O115-1</f>
        <v>0.18398397443540904</v>
      </c>
      <c r="R115" s="157">
        <f>+POWER(P115/K115,0.2)-1</f>
        <v>5.1701264882774378E-2</v>
      </c>
    </row>
    <row r="116" spans="1:18" x14ac:dyDescent="0.25">
      <c r="A116" s="131" t="s">
        <v>11</v>
      </c>
      <c r="B116" s="148">
        <f>+'[1]CONSUMO EN ARGENTINA POR COLOR'!I318/10000</f>
        <v>0.1734</v>
      </c>
      <c r="C116" s="6">
        <f>+'[1]CONSUMO EN ARGENTINA POR COLOR'!I330/10000</f>
        <v>0.15260000000000001</v>
      </c>
      <c r="D116" s="6">
        <f>+'[1]CONSUMO EN ARGENTINA POR COLOR'!I342/10000</f>
        <v>0.2059</v>
      </c>
      <c r="E116" s="6">
        <f>+'[1]CONSUMO EN ARGENTINA POR COLOR'!I354/10000</f>
        <v>0.12790000000000001</v>
      </c>
      <c r="F116" s="149">
        <f>+'[1]CONSUMO EN ARGENTINA POR COLOR'!I366/10000</f>
        <v>0.31030000000000002</v>
      </c>
      <c r="G116" s="132">
        <f>+'[1]CONSUMO EN ARGENTINA POR COLOR'!I378/10000</f>
        <v>0.31940000000000002</v>
      </c>
      <c r="H116" s="133">
        <f t="shared" ref="H116:H121" si="245">+G116/F116-1</f>
        <v>2.9326458266194066E-2</v>
      </c>
      <c r="I116" s="2"/>
      <c r="J116" s="131" t="s">
        <v>11</v>
      </c>
      <c r="K116" s="148">
        <f>+SUM('[1]CONSUMO EN ARGENTINA POR COLOR'!I307:I318)/10000</f>
        <v>3.807315</v>
      </c>
      <c r="L116" s="6">
        <f>+SUM(C115:C116)+SUM(B117:B126)</f>
        <v>3.679983</v>
      </c>
      <c r="M116" s="6">
        <f t="shared" ref="M116" si="246">+SUM(D115:D116)+SUM(C117:C126)</f>
        <v>4.3100999999999994</v>
      </c>
      <c r="N116" s="6">
        <f t="shared" ref="N116" si="247">+SUM(E115:E116)+SUM(D117:D126)</f>
        <v>3.8323</v>
      </c>
      <c r="O116" s="149">
        <f t="shared" ref="O116" si="248">+SUM(F115:F116)+SUM(E117:E126)</f>
        <v>4.3757000000000001</v>
      </c>
      <c r="P116" s="132">
        <f t="shared" ref="P116" si="249">+SUM(G115:G116)+SUM(F117:F126)</f>
        <v>4.9739000000000004</v>
      </c>
      <c r="Q116" s="163">
        <f t="shared" ref="Q116:Q120" si="250">+P116/O116-1</f>
        <v>0.13670955504262183</v>
      </c>
      <c r="R116" s="157">
        <f t="shared" ref="R116:R120" si="251">+POWER(P116/K116,0.2)-1</f>
        <v>5.4910579816715543E-2</v>
      </c>
    </row>
    <row r="117" spans="1:18" x14ac:dyDescent="0.25">
      <c r="A117" s="131" t="s">
        <v>0</v>
      </c>
      <c r="B117" s="148">
        <f>+'[1]CONSUMO EN ARGENTINA POR COLOR'!I319/10000</f>
        <v>0.19408300000000001</v>
      </c>
      <c r="C117" s="6">
        <f>+'[1]CONSUMO EN ARGENTINA POR COLOR'!I331/10000</f>
        <v>0.21410000000000001</v>
      </c>
      <c r="D117" s="6">
        <f>+'[1]CONSUMO EN ARGENTINA POR COLOR'!I343/10000</f>
        <v>0.14729999999999999</v>
      </c>
      <c r="E117" s="6">
        <f>+'[1]CONSUMO EN ARGENTINA POR COLOR'!I355/10000</f>
        <v>0.17199999999999999</v>
      </c>
      <c r="F117" s="149">
        <f>+'[1]CONSUMO EN ARGENTINA POR COLOR'!I367/10000</f>
        <v>0.2346</v>
      </c>
      <c r="G117" s="132">
        <f>+'[1]CONSUMO EN ARGENTINA POR COLOR'!I379/10000</f>
        <v>0.35649999999999998</v>
      </c>
      <c r="H117" s="133">
        <f t="shared" si="245"/>
        <v>0.51960784313725483</v>
      </c>
      <c r="I117" s="2"/>
      <c r="J117" s="131" t="s">
        <v>0</v>
      </c>
      <c r="K117" s="148">
        <f>+SUM('[1]CONSUMO EN ARGENTINA POR COLOR'!I308:I319)/10000</f>
        <v>3.8486760000000002</v>
      </c>
      <c r="L117" s="6">
        <f>+SUM(C115:C117)+SUM(B118:B126)</f>
        <v>3.7</v>
      </c>
      <c r="M117" s="6">
        <f t="shared" ref="M117" si="252">+SUM(D115:D117)+SUM(C118:C126)</f>
        <v>4.2433000000000005</v>
      </c>
      <c r="N117" s="6">
        <f t="shared" ref="N117" si="253">+SUM(E115:E117)+SUM(D118:D126)</f>
        <v>3.8569999999999998</v>
      </c>
      <c r="O117" s="149">
        <f t="shared" ref="O117" si="254">+SUM(F115:F117)+SUM(E118:E126)</f>
        <v>4.4382999999999999</v>
      </c>
      <c r="P117" s="132">
        <f t="shared" ref="P117" si="255">+SUM(G115:G117)+SUM(F118:F126)</f>
        <v>5.0958000000000006</v>
      </c>
      <c r="Q117" s="163">
        <f t="shared" si="250"/>
        <v>0.14814230673906681</v>
      </c>
      <c r="R117" s="157">
        <f t="shared" si="251"/>
        <v>5.7743108758289807E-2</v>
      </c>
    </row>
    <row r="118" spans="1:18" x14ac:dyDescent="0.25">
      <c r="A118" s="131" t="s">
        <v>1</v>
      </c>
      <c r="B118" s="148">
        <f>+'[1]CONSUMO EN ARGENTINA POR COLOR'!I320/10000</f>
        <v>0.17419999999999999</v>
      </c>
      <c r="C118" s="6">
        <f>+'[1]CONSUMO EN ARGENTINA POR COLOR'!I332/10000</f>
        <v>0.2235</v>
      </c>
      <c r="D118" s="6">
        <f>+'[1]CONSUMO EN ARGENTINA POR COLOR'!I344/10000</f>
        <v>9.4100000000000003E-2</v>
      </c>
      <c r="E118" s="6">
        <f>+'[1]CONSUMO EN ARGENTINA POR COLOR'!I356/10000</f>
        <v>0.2959</v>
      </c>
      <c r="F118" s="149">
        <f>+'[1]CONSUMO EN ARGENTINA POR COLOR'!I368/10000</f>
        <v>0.33910000000000001</v>
      </c>
      <c r="G118" s="132">
        <f>+'[1]CONSUMO EN ARGENTINA POR COLOR'!I380/10000</f>
        <v>0.3957</v>
      </c>
      <c r="H118" s="133">
        <f t="shared" si="245"/>
        <v>0.16691241521675027</v>
      </c>
      <c r="I118" s="2"/>
      <c r="J118" s="131" t="s">
        <v>1</v>
      </c>
      <c r="K118" s="148">
        <f>+SUM('[1]CONSUMO EN ARGENTINA POR COLOR'!I309:I320)/10000</f>
        <v>3.7743830000000003</v>
      </c>
      <c r="L118" s="6">
        <f>+SUM(C115:C118)+SUM(B119:B126)</f>
        <v>3.7492999999999999</v>
      </c>
      <c r="M118" s="6">
        <f t="shared" ref="M118" si="256">+SUM(D115:D118)+SUM(C119:C126)</f>
        <v>4.1139000000000001</v>
      </c>
      <c r="N118" s="6">
        <f t="shared" ref="N118" si="257">+SUM(E115:E118)+SUM(D119:D126)</f>
        <v>4.0587999999999997</v>
      </c>
      <c r="O118" s="149">
        <f t="shared" ref="O118" si="258">+SUM(F115:F118)+SUM(E119:E126)</f>
        <v>4.4815000000000005</v>
      </c>
      <c r="P118" s="132">
        <f t="shared" ref="P118" si="259">+SUM(G115:G118)+SUM(F119:F126)</f>
        <v>5.1524000000000001</v>
      </c>
      <c r="Q118" s="163">
        <f t="shared" si="250"/>
        <v>0.14970434006471045</v>
      </c>
      <c r="R118" s="157">
        <f t="shared" si="251"/>
        <v>6.4223196408456085E-2</v>
      </c>
    </row>
    <row r="119" spans="1:18" x14ac:dyDescent="0.25">
      <c r="A119" s="131" t="s">
        <v>2</v>
      </c>
      <c r="B119" s="148">
        <f>+'[1]CONSUMO EN ARGENTINA POR COLOR'!I321/10000</f>
        <v>0.16589999999999999</v>
      </c>
      <c r="C119" s="6">
        <f>+'[1]CONSUMO EN ARGENTINA POR COLOR'!I333/10000</f>
        <v>0.2482</v>
      </c>
      <c r="D119" s="6">
        <f>+'[1]CONSUMO EN ARGENTINA POR COLOR'!I345/10000</f>
        <v>0.39300000000000002</v>
      </c>
      <c r="E119" s="6">
        <f>+'[1]CONSUMO EN ARGENTINA POR COLOR'!I357/10000</f>
        <v>0.2722</v>
      </c>
      <c r="F119" s="149">
        <f>+'[1]CONSUMO EN ARGENTINA POR COLOR'!I369/10000</f>
        <v>0.25629999999999997</v>
      </c>
      <c r="G119" s="132">
        <f>+'[1]CONSUMO EN ARGENTINA POR COLOR'!I381/10000</f>
        <v>0.4466</v>
      </c>
      <c r="H119" s="133">
        <f t="shared" si="245"/>
        <v>0.74248927038626622</v>
      </c>
      <c r="I119" s="2"/>
      <c r="J119" s="131" t="s">
        <v>2</v>
      </c>
      <c r="K119" s="148">
        <f>+SUM('[1]CONSUMO EN ARGENTINA POR COLOR'!I310:I321)/10000</f>
        <v>3.5943610000000001</v>
      </c>
      <c r="L119" s="6">
        <f>+SUM(C115:C119)+SUM(B120:B126)</f>
        <v>3.8315999999999999</v>
      </c>
      <c r="M119" s="6">
        <f t="shared" ref="M119" si="260">+SUM(D115:D119)+SUM(C120:C126)</f>
        <v>4.2587000000000002</v>
      </c>
      <c r="N119" s="6">
        <f t="shared" ref="N119" si="261">+SUM(E115:E119)+SUM(D120:D126)</f>
        <v>3.9379999999999997</v>
      </c>
      <c r="O119" s="149">
        <f t="shared" ref="O119" si="262">+SUM(F115:F119)+SUM(E120:E126)</f>
        <v>4.4656000000000002</v>
      </c>
      <c r="P119" s="132">
        <f t="shared" ref="P119" si="263">+SUM(G115:G119)+SUM(F120:F126)</f>
        <v>5.3426999999999998</v>
      </c>
      <c r="Q119" s="163">
        <f t="shared" si="250"/>
        <v>0.196412576137585</v>
      </c>
      <c r="R119" s="157">
        <f t="shared" si="251"/>
        <v>8.2499785706564133E-2</v>
      </c>
    </row>
    <row r="120" spans="1:18" x14ac:dyDescent="0.25">
      <c r="A120" s="131" t="s">
        <v>3</v>
      </c>
      <c r="B120" s="148">
        <f>+'[1]CONSUMO EN ARGENTINA POR COLOR'!I322/10000</f>
        <v>0.22489999999999999</v>
      </c>
      <c r="C120" s="6">
        <f>+'[1]CONSUMO EN ARGENTINA POR COLOR'!I334/10000</f>
        <v>0.25840000000000002</v>
      </c>
      <c r="D120" s="6">
        <f>+'[1]CONSUMO EN ARGENTINA POR COLOR'!I346/10000</f>
        <v>0.21060000000000001</v>
      </c>
      <c r="E120" s="6">
        <f>+'[1]CONSUMO EN ARGENTINA POR COLOR'!I358/10000</f>
        <v>0.3044</v>
      </c>
      <c r="F120" s="149">
        <f>+'[1]CONSUMO EN ARGENTINA POR COLOR'!I370/10000</f>
        <v>0.38419999999999999</v>
      </c>
      <c r="G120" s="132">
        <f>+'[1]CONSUMO EN ARGENTINA POR COLOR'!I382/10000</f>
        <v>0.4415</v>
      </c>
      <c r="H120" s="133">
        <f t="shared" si="245"/>
        <v>0.14914107235814678</v>
      </c>
      <c r="I120" s="2"/>
      <c r="J120" s="131" t="s">
        <v>3</v>
      </c>
      <c r="K120" s="148">
        <f>+SUM('[1]CONSUMO EN ARGENTINA POR COLOR'!I311:I322)/10000</f>
        <v>3.5405800000000003</v>
      </c>
      <c r="L120" s="6">
        <f>+SUM(C115:C120)+SUM(B121:B126)</f>
        <v>3.8651</v>
      </c>
      <c r="M120" s="6">
        <f t="shared" ref="M120" si="264">+SUM(D115:D120)+SUM(C121:C126)</f>
        <v>4.2109000000000005</v>
      </c>
      <c r="N120" s="6">
        <f t="shared" ref="N120" si="265">+SUM(E115:E120)+SUM(D121:D126)</f>
        <v>4.0318000000000005</v>
      </c>
      <c r="O120" s="149">
        <f t="shared" ref="O120" si="266">+SUM(F115:F120)+SUM(E121:E126)</f>
        <v>4.5454000000000008</v>
      </c>
      <c r="P120" s="132">
        <f t="shared" ref="P120" si="267">+SUM(G115:G120)+SUM(F121:F126)</f>
        <v>5.4</v>
      </c>
      <c r="Q120" s="163">
        <f t="shared" si="250"/>
        <v>0.18801425617107403</v>
      </c>
      <c r="R120" s="157">
        <f t="shared" si="251"/>
        <v>8.8087621445063879E-2</v>
      </c>
    </row>
    <row r="121" spans="1:18" x14ac:dyDescent="0.25">
      <c r="A121" s="131" t="s">
        <v>4</v>
      </c>
      <c r="B121" s="148">
        <f>+'[1]CONSUMO EN ARGENTINA POR COLOR'!I323/10000</f>
        <v>0.28149999999999997</v>
      </c>
      <c r="C121" s="6">
        <f>+'[1]CONSUMO EN ARGENTINA POR COLOR'!I335/10000</f>
        <v>0.21540000000000001</v>
      </c>
      <c r="D121" s="6">
        <f>+'[1]CONSUMO EN ARGENTINA POR COLOR'!I347/10000</f>
        <v>0.34770000000000001</v>
      </c>
      <c r="E121" s="6">
        <f>+'[1]CONSUMO EN ARGENTINA POR COLOR'!I359/10000</f>
        <v>0.37440000000000001</v>
      </c>
      <c r="F121" s="149">
        <f>+'[1]CONSUMO EN ARGENTINA POR COLOR'!I371/10000</f>
        <v>0.30830000000000002</v>
      </c>
      <c r="G121" s="132">
        <f>+'[1]CONSUMO EN ARGENTINA POR COLOR'!I383/10000</f>
        <v>0.71830000000000005</v>
      </c>
      <c r="H121" s="133">
        <f t="shared" si="245"/>
        <v>1.3298734998378201</v>
      </c>
      <c r="I121" s="2"/>
      <c r="J121" s="131" t="s">
        <v>4</v>
      </c>
      <c r="K121" s="148">
        <f>+SUM('[1]CONSUMO EN ARGENTINA POR COLOR'!I312:I323)/10000</f>
        <v>3.5137520000000002</v>
      </c>
      <c r="L121" s="6">
        <f>+SUM(C115:C121)+SUM(B122:B126)</f>
        <v>3.7990000000000004</v>
      </c>
      <c r="M121" s="6">
        <f t="shared" ref="M121" si="268">+SUM(D115:D121)+SUM(C122:C126)</f>
        <v>4.3432000000000004</v>
      </c>
      <c r="N121" s="6">
        <f t="shared" ref="N121" si="269">+SUM(E115:E121)+SUM(D122:D126)</f>
        <v>4.0585000000000004</v>
      </c>
      <c r="O121" s="149">
        <f t="shared" ref="O121:P121" si="270">+SUM(F115:F121)+SUM(E122:E126)</f>
        <v>4.4793000000000003</v>
      </c>
      <c r="P121" s="132">
        <f t="shared" si="270"/>
        <v>5.8100000000000005</v>
      </c>
      <c r="Q121" s="163">
        <f t="shared" ref="Q121:Q122" si="271">+P121/O121-1</f>
        <v>0.29707766838568528</v>
      </c>
      <c r="R121" s="157">
        <f t="shared" ref="R121:R122" si="272">+POWER(P121/K121,0.2)-1</f>
        <v>0.10581125352387555</v>
      </c>
    </row>
    <row r="122" spans="1:18" x14ac:dyDescent="0.25">
      <c r="A122" s="131" t="s">
        <v>5</v>
      </c>
      <c r="B122" s="148">
        <f>+'[1]CONSUMO EN ARGENTINA POR COLOR'!I324/10000</f>
        <v>0.27610000000000001</v>
      </c>
      <c r="C122" s="6">
        <f>+'[1]CONSUMO EN ARGENTINA POR COLOR'!I336/10000</f>
        <v>0.34520000000000001</v>
      </c>
      <c r="D122" s="6">
        <f>+'[1]CONSUMO EN ARGENTINA POR COLOR'!I348/10000</f>
        <v>0.5544</v>
      </c>
      <c r="E122" s="6">
        <f>+'[1]CONSUMO EN ARGENTINA POR COLOR'!I360/10000</f>
        <v>0.505</v>
      </c>
      <c r="F122" s="149">
        <f>+'[1]CONSUMO EN ARGENTINA POR COLOR'!I372/10000</f>
        <v>0.42080000000000001</v>
      </c>
      <c r="G122" s="132">
        <f>+'[1]CONSUMO EN ARGENTINA POR COLOR'!I384/10000</f>
        <v>0.64359999999999995</v>
      </c>
      <c r="H122" s="133">
        <f t="shared" ref="H122" si="273">+G122/F122-1</f>
        <v>0.52946768060836491</v>
      </c>
      <c r="I122" s="2"/>
      <c r="J122" s="131" t="s">
        <v>5</v>
      </c>
      <c r="K122" s="148">
        <f>+SUM('[1]CONSUMO EN ARGENTINA POR COLOR'!I313:I324)/10000</f>
        <v>3.4191020000000005</v>
      </c>
      <c r="L122" s="6">
        <f>+SUM(C115:C122)+SUM(B123:B126)</f>
        <v>3.8681000000000001</v>
      </c>
      <c r="M122" s="6">
        <f t="shared" ref="M122" si="274">+SUM(D115:D122)+SUM(C123:C126)</f>
        <v>4.5524000000000004</v>
      </c>
      <c r="N122" s="6">
        <f t="shared" ref="N122" si="275">+SUM(E115:E122)+SUM(D123:D126)</f>
        <v>4.0091000000000001</v>
      </c>
      <c r="O122" s="149">
        <f t="shared" ref="O122" si="276">+SUM(F115:F122)+SUM(E123:E126)</f>
        <v>4.3951000000000002</v>
      </c>
      <c r="P122" s="132">
        <f t="shared" ref="P122" si="277">+SUM(G115:G122)+SUM(F123:F126)</f>
        <v>6.0327999999999999</v>
      </c>
      <c r="Q122" s="163">
        <f t="shared" si="271"/>
        <v>0.37261950808855304</v>
      </c>
      <c r="R122" s="157">
        <f t="shared" si="272"/>
        <v>0.12026656436054184</v>
      </c>
    </row>
    <row r="123" spans="1:18" x14ac:dyDescent="0.25">
      <c r="A123" s="131" t="s">
        <v>6</v>
      </c>
      <c r="B123" s="148">
        <f>+'[1]CONSUMO EN ARGENTINA POR COLOR'!I325/10000</f>
        <v>0.55900000000000005</v>
      </c>
      <c r="C123" s="6">
        <f>+'[1]CONSUMO EN ARGENTINA POR COLOR'!I337/10000</f>
        <v>0.43099999999999999</v>
      </c>
      <c r="D123" s="6">
        <f>+'[1]CONSUMO EN ARGENTINA POR COLOR'!I349/10000</f>
        <v>0.40210000000000001</v>
      </c>
      <c r="E123" s="6">
        <f>+'[1]CONSUMO EN ARGENTINA POR COLOR'!I361/10000</f>
        <v>0.32869999999999999</v>
      </c>
      <c r="F123" s="149">
        <f>+'[1]CONSUMO EN ARGENTINA POR COLOR'!I373/10000</f>
        <v>0.36309999999999998</v>
      </c>
      <c r="G123" s="132"/>
      <c r="H123" s="134"/>
      <c r="I123" s="2"/>
      <c r="J123" s="131" t="s">
        <v>6</v>
      </c>
      <c r="K123" s="148">
        <f>+SUM('[1]CONSUMO EN ARGENTINA POR COLOR'!I314:I325)/10000</f>
        <v>3.6124559999999999</v>
      </c>
      <c r="L123" s="6">
        <f>+SUM(C115:C123)+SUM(B124:B126)</f>
        <v>3.7401</v>
      </c>
      <c r="M123" s="6">
        <f t="shared" ref="M123" si="278">+SUM(D115:D123)+SUM(C124:C126)</f>
        <v>4.5235000000000003</v>
      </c>
      <c r="N123" s="6">
        <f t="shared" ref="N123" si="279">+SUM(E115:E123)+SUM(D124:D126)</f>
        <v>3.9356999999999998</v>
      </c>
      <c r="O123" s="149">
        <f t="shared" ref="O123" si="280">+SUM(F115:F123)+SUM(E124:E126)</f>
        <v>4.4295000000000009</v>
      </c>
      <c r="P123" s="132"/>
      <c r="Q123" s="164"/>
      <c r="R123" s="158"/>
    </row>
    <row r="124" spans="1:18" x14ac:dyDescent="0.25">
      <c r="A124" s="131" t="s">
        <v>7</v>
      </c>
      <c r="B124" s="148">
        <f>+'[1]CONSUMO EN ARGENTINA POR COLOR'!I326/10000</f>
        <v>0.39960000000000001</v>
      </c>
      <c r="C124" s="6">
        <f>+'[1]CONSUMO EN ARGENTINA POR COLOR'!I338/10000</f>
        <v>0.69120000000000004</v>
      </c>
      <c r="D124" s="6">
        <f>+'[1]CONSUMO EN ARGENTINA POR COLOR'!I350/10000</f>
        <v>0.69040000000000001</v>
      </c>
      <c r="E124" s="6">
        <f>+'[1]CONSUMO EN ARGENTINA POR COLOR'!I362/10000</f>
        <v>0.33489999999999998</v>
      </c>
      <c r="F124" s="149">
        <f>+'[1]CONSUMO EN ARGENTINA POR COLOR'!I374/10000</f>
        <v>0.65710000000000002</v>
      </c>
      <c r="G124" s="132"/>
      <c r="H124" s="134"/>
      <c r="I124" s="2"/>
      <c r="J124" s="131" t="s">
        <v>7</v>
      </c>
      <c r="K124" s="148">
        <f>+SUM('[1]CONSUMO EN ARGENTINA POR COLOR'!I315:I326)/10000</f>
        <v>3.4533800000000001</v>
      </c>
      <c r="L124" s="6">
        <f>+SUM(C115:C124)+SUM(B125:B126)</f>
        <v>4.0316999999999998</v>
      </c>
      <c r="M124" s="6">
        <f t="shared" ref="M124" si="281">+SUM(D115:D124)+SUM(C125:C126)</f>
        <v>4.5227000000000004</v>
      </c>
      <c r="N124" s="6">
        <f t="shared" ref="N124" si="282">+SUM(E115:E124)+SUM(D125:D126)</f>
        <v>3.5801999999999996</v>
      </c>
      <c r="O124" s="149">
        <f t="shared" ref="O124" si="283">+SUM(F115:F124)+SUM(E125:E126)</f>
        <v>4.7516999999999996</v>
      </c>
      <c r="P124" s="132"/>
      <c r="Q124" s="164"/>
      <c r="R124" s="158"/>
    </row>
    <row r="125" spans="1:18" x14ac:dyDescent="0.25">
      <c r="A125" s="131" t="s">
        <v>8</v>
      </c>
      <c r="B125" s="148">
        <f>+'[1]CONSUMO EN ARGENTINA POR COLOR'!I327/10000</f>
        <v>0.56369999999999998</v>
      </c>
      <c r="C125" s="6">
        <f>+'[1]CONSUMO EN ARGENTINA POR COLOR'!I339/10000</f>
        <v>0.69369999999999998</v>
      </c>
      <c r="D125" s="6">
        <f>+'[1]CONSUMO EN ARGENTINA POR COLOR'!I351/10000</f>
        <v>0.47310000000000002</v>
      </c>
      <c r="E125" s="6">
        <f>+'[1]CONSUMO EN ARGENTINA POR COLOR'!I363/10000</f>
        <v>0.4955</v>
      </c>
      <c r="F125" s="149">
        <f>+'[1]CONSUMO EN ARGENTINA POR COLOR'!I375/10000</f>
        <v>0.74990000000000001</v>
      </c>
      <c r="G125" s="132"/>
      <c r="H125" s="134"/>
      <c r="I125" s="2"/>
      <c r="J125" s="131" t="s">
        <v>8</v>
      </c>
      <c r="K125" s="148">
        <f>+SUM('[1]CONSUMO EN ARGENTINA POR COLOR'!I316:I327)/10000</f>
        <v>3.5311349999999999</v>
      </c>
      <c r="L125" s="6">
        <f>+SUM(C115:C125)+SUM(B126)</f>
        <v>4.1616999999999997</v>
      </c>
      <c r="M125" s="6">
        <f t="shared" ref="M125" si="284">+SUM(D115:D125)+SUM(C126)</f>
        <v>4.3021000000000003</v>
      </c>
      <c r="N125" s="6">
        <f t="shared" ref="N125" si="285">+SUM(E115:E125)+SUM(D126)</f>
        <v>3.6025999999999994</v>
      </c>
      <c r="O125" s="149">
        <f t="shared" ref="O125" si="286">+SUM(F115:F125)+SUM(E126)</f>
        <v>5.0061</v>
      </c>
      <c r="P125" s="132"/>
      <c r="Q125" s="164"/>
      <c r="R125" s="158"/>
    </row>
    <row r="126" spans="1:18" x14ac:dyDescent="0.25">
      <c r="A126" s="131" t="s">
        <v>9</v>
      </c>
      <c r="B126" s="148">
        <f>+'[1]CONSUMO EN ARGENTINA POR COLOR'!I328/10000</f>
        <v>0.41689999999999999</v>
      </c>
      <c r="C126" s="6">
        <f>+'[1]CONSUMO EN ARGENTINA POR COLOR'!I340/10000</f>
        <v>0.53500000000000003</v>
      </c>
      <c r="D126" s="6">
        <f>+'[1]CONSUMO EN ARGENTINA POR COLOR'!I352/10000</f>
        <v>0.23769999999999999</v>
      </c>
      <c r="E126" s="6">
        <f>+'[1]CONSUMO EN ARGENTINA POR COLOR'!I364/10000</f>
        <v>0.56950000000000001</v>
      </c>
      <c r="F126" s="149">
        <f>+'[1]CONSUMO EN ARGENTINA POR COLOR'!I376/10000</f>
        <v>0.58789999999999998</v>
      </c>
      <c r="G126" s="132"/>
      <c r="H126" s="134"/>
      <c r="I126" s="2"/>
      <c r="J126" s="131" t="s">
        <v>9</v>
      </c>
      <c r="K126" s="148">
        <f>+SUM('[1]CONSUMO EN ARGENTINA POR COLOR'!I317:I328)/10000</f>
        <v>3.5893830000000002</v>
      </c>
      <c r="L126" s="6">
        <f>+SUM(C115:C126)</f>
        <v>4.2797999999999998</v>
      </c>
      <c r="M126" s="6">
        <f t="shared" ref="M126" si="287">+SUM(D115:D126)</f>
        <v>4.0048000000000004</v>
      </c>
      <c r="N126" s="6">
        <f t="shared" ref="N126" si="288">+SUM(E115:E126)</f>
        <v>3.9343999999999997</v>
      </c>
      <c r="O126" s="149">
        <f t="shared" ref="O126" si="289">+SUM(F115:F126)</f>
        <v>5.0245000000000006</v>
      </c>
      <c r="P126" s="132"/>
      <c r="Q126" s="164"/>
      <c r="R126" s="158"/>
    </row>
    <row r="127" spans="1:18" ht="25.5" x14ac:dyDescent="0.25">
      <c r="A127" s="135" t="s">
        <v>13</v>
      </c>
      <c r="B127" s="150">
        <f>SUM(B115:B126)</f>
        <v>3.5893829999999998</v>
      </c>
      <c r="C127" s="125">
        <f t="shared" ref="C127" si="290">SUM(C115:C126)</f>
        <v>4.2797999999999998</v>
      </c>
      <c r="D127" s="125">
        <f t="shared" ref="D127" si="291">SUM(D115:D126)</f>
        <v>4.0048000000000004</v>
      </c>
      <c r="E127" s="125">
        <f t="shared" ref="E127" si="292">SUM(E115:E126)</f>
        <v>3.9343999999999997</v>
      </c>
      <c r="F127" s="151">
        <f t="shared" ref="F127" si="293">SUM(F115:F126)</f>
        <v>5.0245000000000006</v>
      </c>
      <c r="G127" s="136"/>
      <c r="H127" s="137"/>
      <c r="I127" s="3"/>
      <c r="J127" s="135" t="s">
        <v>14</v>
      </c>
      <c r="K127" s="150">
        <f>+AVERAGE(K115:K126)</f>
        <v>3.6286009999999997</v>
      </c>
      <c r="L127" s="125">
        <f>+AVERAGE(L115:L126)</f>
        <v>3.8672638333333329</v>
      </c>
      <c r="M127" s="125">
        <f t="shared" ref="M127" si="294">+AVERAGE(M115:M126)</f>
        <v>4.3035333333333341</v>
      </c>
      <c r="N127" s="125">
        <f t="shared" ref="N127" si="295">+AVERAGE(N115:N126)</f>
        <v>3.8957250000000001</v>
      </c>
      <c r="O127" s="151">
        <f t="shared" ref="O127" si="296">+AVERAGE(O115:O126)</f>
        <v>4.5488333333333344</v>
      </c>
      <c r="P127" s="136">
        <f t="shared" ref="P127" si="297">+AVERAGE(P115:P126)</f>
        <v>5.3465500000000006</v>
      </c>
      <c r="Q127" s="166">
        <f t="shared" ref="Q127" si="298">+P127/O127-1</f>
        <v>0.17536731029934405</v>
      </c>
      <c r="R127" s="243">
        <f t="shared" ref="R127" si="299">+POWER(P127/K127,0.2)-1</f>
        <v>8.0604777646140491E-2</v>
      </c>
    </row>
    <row r="128" spans="1:18" ht="25.5" x14ac:dyDescent="0.25">
      <c r="A128" s="138" t="s">
        <v>15</v>
      </c>
      <c r="B128" s="152">
        <f>+B127/B$163</f>
        <v>3.8118502014574604E-3</v>
      </c>
      <c r="C128" s="126">
        <f>+C127/C$163</f>
        <v>4.7952779990655496E-3</v>
      </c>
      <c r="D128" s="126">
        <f>+D127/D$163</f>
        <v>4.7698784936340676E-3</v>
      </c>
      <c r="E128" s="126">
        <f>+E127/E$163</f>
        <v>4.4443475487916367E-3</v>
      </c>
      <c r="F128" s="153">
        <f>+F127/F$163</f>
        <v>5.3352438061477474E-3</v>
      </c>
      <c r="G128" s="140"/>
      <c r="H128" s="141"/>
      <c r="I128" s="3"/>
      <c r="J128" s="138" t="s">
        <v>15</v>
      </c>
      <c r="K128" s="152">
        <f t="shared" ref="K128:P128" si="300">+K127/K$163</f>
        <v>3.3924424801203999E-3</v>
      </c>
      <c r="L128" s="126">
        <f t="shared" si="300"/>
        <v>4.2394889105974859E-3</v>
      </c>
      <c r="M128" s="126">
        <f t="shared" si="300"/>
        <v>4.9450012908687909E-3</v>
      </c>
      <c r="N128" s="126">
        <f t="shared" si="300"/>
        <v>4.5585018413739223E-3</v>
      </c>
      <c r="O128" s="153">
        <f t="shared" si="300"/>
        <v>4.9538602002246728E-3</v>
      </c>
      <c r="P128" s="140">
        <f t="shared" si="300"/>
        <v>5.9172969610844384E-3</v>
      </c>
      <c r="Q128" s="165"/>
      <c r="R128" s="160"/>
    </row>
    <row r="129" spans="1:18" ht="26.25" thickBot="1" x14ac:dyDescent="0.3">
      <c r="A129" s="142" t="s">
        <v>12</v>
      </c>
      <c r="B129" s="154"/>
      <c r="C129" s="127">
        <f>+C127/B127-1</f>
        <v>0.19234977153455057</v>
      </c>
      <c r="D129" s="127">
        <f t="shared" ref="D129" si="301">+D127/C127-1</f>
        <v>-6.4255339034534176E-2</v>
      </c>
      <c r="E129" s="127">
        <f t="shared" ref="E129" si="302">+E127/D127-1</f>
        <v>-1.7578905313623827E-2</v>
      </c>
      <c r="F129" s="155">
        <f t="shared" ref="F129" si="303">+F127/E127-1</f>
        <v>0.27706893045953662</v>
      </c>
      <c r="G129" s="143"/>
      <c r="H129" s="145"/>
      <c r="I129" s="2"/>
      <c r="J129" s="142" t="s">
        <v>12</v>
      </c>
      <c r="K129" s="154"/>
      <c r="L129" s="127">
        <f>+L127/K127-1</f>
        <v>6.5772685763282546E-2</v>
      </c>
      <c r="M129" s="127">
        <f t="shared" ref="M129" si="304">+M127/L127-1</f>
        <v>0.11281089648956399</v>
      </c>
      <c r="N129" s="127">
        <f t="shared" ref="N129" si="305">+N127/M127-1</f>
        <v>-9.4761281427664268E-2</v>
      </c>
      <c r="O129" s="155">
        <f t="shared" ref="O129" si="306">+O127/N127-1</f>
        <v>0.16764744260268216</v>
      </c>
      <c r="P129" s="144">
        <f t="shared" ref="P129" si="307">+P127/O127-1</f>
        <v>0.17536731029934405</v>
      </c>
      <c r="Q129" s="143"/>
      <c r="R129" s="161"/>
    </row>
    <row r="130" spans="1:18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spans="1:18" ht="15.75" thickBot="1" x14ac:dyDescent="0.3">
      <c r="A131" s="276" t="s">
        <v>270</v>
      </c>
      <c r="B131" s="277"/>
      <c r="C131" s="277"/>
      <c r="D131" s="277"/>
      <c r="E131" s="277"/>
      <c r="F131" s="277"/>
      <c r="G131" s="277"/>
      <c r="H131" s="278"/>
      <c r="I131" s="2"/>
      <c r="J131" s="276" t="s">
        <v>271</v>
      </c>
      <c r="K131" s="277"/>
      <c r="L131" s="277"/>
      <c r="M131" s="277"/>
      <c r="N131" s="277"/>
      <c r="O131" s="277"/>
      <c r="P131" s="277"/>
      <c r="Q131" s="277"/>
      <c r="R131" s="278"/>
    </row>
    <row r="132" spans="1:18" ht="38.25" x14ac:dyDescent="0.25">
      <c r="A132" s="128"/>
      <c r="B132" s="146">
        <v>2016</v>
      </c>
      <c r="C132" s="124">
        <f>+B132+1</f>
        <v>2017</v>
      </c>
      <c r="D132" s="124">
        <f t="shared" ref="D132:G132" si="308">+C132+1</f>
        <v>2018</v>
      </c>
      <c r="E132" s="124">
        <f t="shared" si="308"/>
        <v>2019</v>
      </c>
      <c r="F132" s="147">
        <f t="shared" si="308"/>
        <v>2020</v>
      </c>
      <c r="G132" s="129">
        <f t="shared" si="308"/>
        <v>2021</v>
      </c>
      <c r="H132" s="130" t="s">
        <v>16</v>
      </c>
      <c r="I132" s="2"/>
      <c r="J132" s="128"/>
      <c r="K132" s="146">
        <v>2016</v>
      </c>
      <c r="L132" s="124">
        <f>+K132+1</f>
        <v>2017</v>
      </c>
      <c r="M132" s="124">
        <f t="shared" ref="M132:P132" si="309">+L132+1</f>
        <v>2018</v>
      </c>
      <c r="N132" s="124">
        <f t="shared" si="309"/>
        <v>2019</v>
      </c>
      <c r="O132" s="147">
        <f t="shared" si="309"/>
        <v>2020</v>
      </c>
      <c r="P132" s="129">
        <f t="shared" si="309"/>
        <v>2021</v>
      </c>
      <c r="Q132" s="162" t="s">
        <v>16</v>
      </c>
      <c r="R132" s="156" t="s">
        <v>21</v>
      </c>
    </row>
    <row r="133" spans="1:18" x14ac:dyDescent="0.25">
      <c r="A133" s="131" t="s">
        <v>10</v>
      </c>
      <c r="B133" s="148">
        <f>+'[1]CONSUMO EN ARGENTINA POR COLOR'!L317/10000</f>
        <v>53.447899999999997</v>
      </c>
      <c r="C133" s="6">
        <f>+'[1]CONSUMO EN ARGENTINA POR COLOR'!L329/10000</f>
        <v>43.924100000000003</v>
      </c>
      <c r="D133" s="6">
        <f>+'[1]CONSUMO EN ARGENTINA POR COLOR'!L341/10000</f>
        <v>43.459899999999998</v>
      </c>
      <c r="E133" s="6">
        <f>+'[1]CONSUMO EN ARGENTINA POR COLOR'!L353/10000</f>
        <v>45.561799999999998</v>
      </c>
      <c r="F133" s="149">
        <f>+'[1]CONSUMO EN ARGENTINA POR COLOR'!L365/10000</f>
        <v>53.530299999999997</v>
      </c>
      <c r="G133" s="132">
        <f>+'[1]CONSUMO EN ARGENTINA POR COLOR'!L377/10000</f>
        <v>46.618600000000001</v>
      </c>
      <c r="H133" s="133">
        <f>+G133/F133-1</f>
        <v>-0.12911752783003261</v>
      </c>
      <c r="I133" s="2"/>
      <c r="J133" s="131" t="s">
        <v>10</v>
      </c>
      <c r="K133" s="148">
        <f>+SUM('[1]CONSUMO EN ARGENTINA POR COLOR'!L306:L317)/10000</f>
        <v>779.09289100000001</v>
      </c>
      <c r="L133" s="6">
        <f>+SUM(C133)+SUM(B134:B144)</f>
        <v>697.25278299999991</v>
      </c>
      <c r="M133" s="6">
        <f t="shared" ref="M133" si="310">+SUM(D133)+SUM(C134:C144)</f>
        <v>655.57489999999984</v>
      </c>
      <c r="N133" s="6">
        <f t="shared" ref="N133" si="311">+SUM(E133)+SUM(D134:D144)</f>
        <v>631.26509999999996</v>
      </c>
      <c r="O133" s="149">
        <f t="shared" ref="O133" si="312">+SUM(F133)+SUM(E134:E144)</f>
        <v>683.58280000000002</v>
      </c>
      <c r="P133" s="132">
        <f t="shared" ref="P133" si="313">+SUM(G133)+SUM(F134:F144)</f>
        <v>731.01409999999987</v>
      </c>
      <c r="Q133" s="163">
        <f>+P133/O133-1</f>
        <v>6.9386327450017493E-2</v>
      </c>
      <c r="R133" s="157">
        <f>+POWER(P133/K133,0.2)-1</f>
        <v>-1.2658702871463201E-2</v>
      </c>
    </row>
    <row r="134" spans="1:18" x14ac:dyDescent="0.25">
      <c r="A134" s="131" t="s">
        <v>11</v>
      </c>
      <c r="B134" s="148">
        <f>+'[1]CONSUMO EN ARGENTINA POR COLOR'!L318/10000</f>
        <v>48.793100000000003</v>
      </c>
      <c r="C134" s="6">
        <f>+'[1]CONSUMO EN ARGENTINA POR COLOR'!L330/10000</f>
        <v>43.131900000000002</v>
      </c>
      <c r="D134" s="6">
        <f>+'[1]CONSUMO EN ARGENTINA POR COLOR'!L342/10000</f>
        <v>41.1387</v>
      </c>
      <c r="E134" s="6">
        <f>+'[1]CONSUMO EN ARGENTINA POR COLOR'!L354/10000</f>
        <v>44.105499999999999</v>
      </c>
      <c r="F134" s="149">
        <f>+'[1]CONSUMO EN ARGENTINA POR COLOR'!L366/10000</f>
        <v>49.825400000000002</v>
      </c>
      <c r="G134" s="132">
        <f>+'[1]CONSUMO EN ARGENTINA POR COLOR'!L378/10000</f>
        <v>41.511400000000002</v>
      </c>
      <c r="H134" s="133">
        <f t="shared" ref="H134:H138" si="314">+G134/F134-1</f>
        <v>-0.1668626844942539</v>
      </c>
      <c r="I134" s="2"/>
      <c r="J134" s="131" t="s">
        <v>11</v>
      </c>
      <c r="K134" s="148">
        <f>+SUM('[1]CONSUMO EN ARGENTINA POR COLOR'!L307:L318)/10000</f>
        <v>774.06997600000011</v>
      </c>
      <c r="L134" s="6">
        <f>+SUM(C133:C134)+SUM(B135:B144)</f>
        <v>691.59158300000001</v>
      </c>
      <c r="M134" s="6">
        <f t="shared" ref="M134" si="315">+SUM(D133:D134)+SUM(C135:C144)</f>
        <v>653.58170000000007</v>
      </c>
      <c r="N134" s="6">
        <f t="shared" ref="N134" si="316">+SUM(E133:E134)+SUM(D135:D144)</f>
        <v>634.23189999999988</v>
      </c>
      <c r="O134" s="149">
        <f t="shared" ref="O134" si="317">+SUM(F133:F134)+SUM(E135:E144)</f>
        <v>689.30270000000007</v>
      </c>
      <c r="P134" s="132">
        <f t="shared" ref="P134" si="318">+SUM(G133:G134)+SUM(F135:F144)</f>
        <v>722.70009999999991</v>
      </c>
      <c r="Q134" s="163">
        <f t="shared" ref="Q134:Q138" si="319">+P134/O134-1</f>
        <v>4.8450992575540308E-2</v>
      </c>
      <c r="R134" s="157">
        <f t="shared" ref="R134:R138" si="320">+POWER(P134/K134,0.2)-1</f>
        <v>-1.3639712740311616E-2</v>
      </c>
    </row>
    <row r="135" spans="1:18" x14ac:dyDescent="0.25">
      <c r="A135" s="131" t="s">
        <v>0</v>
      </c>
      <c r="B135" s="148">
        <f>+'[1]CONSUMO EN ARGENTINA POR COLOR'!L319/10000</f>
        <v>56.134382999999993</v>
      </c>
      <c r="C135" s="6">
        <f>+'[1]CONSUMO EN ARGENTINA POR COLOR'!L331/10000</f>
        <v>51.060099999999998</v>
      </c>
      <c r="D135" s="6">
        <f>+'[1]CONSUMO EN ARGENTINA POR COLOR'!L343/10000</f>
        <v>49.114800000000002</v>
      </c>
      <c r="E135" s="6">
        <f>+'[1]CONSUMO EN ARGENTINA POR COLOR'!L355/10000</f>
        <v>51.3703</v>
      </c>
      <c r="F135" s="149">
        <f>+'[1]CONSUMO EN ARGENTINA POR COLOR'!L367/10000</f>
        <v>49.967199999999998</v>
      </c>
      <c r="G135" s="132">
        <f>+'[1]CONSUMO EN ARGENTINA POR COLOR'!L379/10000</f>
        <v>42.387999999999998</v>
      </c>
      <c r="H135" s="133">
        <f t="shared" si="314"/>
        <v>-0.15168350437887257</v>
      </c>
      <c r="I135" s="2"/>
      <c r="J135" s="131" t="s">
        <v>0</v>
      </c>
      <c r="K135" s="148">
        <f>+SUM('[1]CONSUMO EN ARGENTINA POR COLOR'!L308:L319)/10000</f>
        <v>768.00445100000002</v>
      </c>
      <c r="L135" s="6">
        <f>+SUM(C133:C135)+SUM(B136:B144)</f>
        <v>686.51729999999998</v>
      </c>
      <c r="M135" s="6">
        <f t="shared" ref="M135" si="321">+SUM(D133:D135)+SUM(C136:C144)</f>
        <v>651.63639999999998</v>
      </c>
      <c r="N135" s="6">
        <f t="shared" ref="N135" si="322">+SUM(E133:E135)+SUM(D136:D144)</f>
        <v>636.48739999999998</v>
      </c>
      <c r="O135" s="149">
        <f t="shared" ref="O135" si="323">+SUM(F133:F135)+SUM(E136:E144)</f>
        <v>687.89960000000008</v>
      </c>
      <c r="P135" s="132">
        <f t="shared" ref="P135" si="324">+SUM(G133:G135)+SUM(F136:F144)</f>
        <v>715.12090000000001</v>
      </c>
      <c r="Q135" s="163">
        <f t="shared" si="319"/>
        <v>3.9571617718632046E-2</v>
      </c>
      <c r="R135" s="157">
        <f t="shared" si="320"/>
        <v>-1.4167465271477275E-2</v>
      </c>
    </row>
    <row r="136" spans="1:18" x14ac:dyDescent="0.25">
      <c r="A136" s="131" t="s">
        <v>1</v>
      </c>
      <c r="B136" s="148">
        <f>+'[1]CONSUMO EN ARGENTINA POR COLOR'!L320/10000</f>
        <v>59.6038</v>
      </c>
      <c r="C136" s="6">
        <f>+'[1]CONSUMO EN ARGENTINA POR COLOR'!L332/10000</f>
        <v>47.178100000000001</v>
      </c>
      <c r="D136" s="6">
        <f>+'[1]CONSUMO EN ARGENTINA POR COLOR'!L344/10000</f>
        <v>48.741199999999999</v>
      </c>
      <c r="E136" s="6">
        <f>+'[1]CONSUMO EN ARGENTINA POR COLOR'!L356/10000</f>
        <v>50.324100000000001</v>
      </c>
      <c r="F136" s="149">
        <f>+'[1]CONSUMO EN ARGENTINA POR COLOR'!L368/10000</f>
        <v>53.400500000000001</v>
      </c>
      <c r="G136" s="132">
        <f>+'[1]CONSUMO EN ARGENTINA POR COLOR'!L380/10000</f>
        <v>44.532499999999999</v>
      </c>
      <c r="H136" s="133">
        <f t="shared" si="314"/>
        <v>-0.16606586080654684</v>
      </c>
      <c r="I136" s="2"/>
      <c r="J136" s="131" t="s">
        <v>1</v>
      </c>
      <c r="K136" s="148">
        <f>+SUM('[1]CONSUMO EN ARGENTINA POR COLOR'!L309:L320)/10000</f>
        <v>764.06609300000002</v>
      </c>
      <c r="L136" s="6">
        <f>+SUM(C133:C136)+SUM(B137:B144)</f>
        <v>674.09159999999997</v>
      </c>
      <c r="M136" s="6">
        <f t="shared" ref="M136" si="325">+SUM(D133:D136)+SUM(C137:C144)</f>
        <v>653.19950000000006</v>
      </c>
      <c r="N136" s="6">
        <f t="shared" ref="N136" si="326">+SUM(E133:E136)+SUM(D137:D144)</f>
        <v>638.07029999999997</v>
      </c>
      <c r="O136" s="149">
        <f t="shared" ref="O136" si="327">+SUM(F133:F136)+SUM(E137:E144)</f>
        <v>690.976</v>
      </c>
      <c r="P136" s="132">
        <f t="shared" ref="P136" si="328">+SUM(G133:G136)+SUM(F137:F144)</f>
        <v>706.25289999999995</v>
      </c>
      <c r="Q136" s="163">
        <f t="shared" si="319"/>
        <v>2.2109161533830246E-2</v>
      </c>
      <c r="R136" s="157">
        <f t="shared" si="320"/>
        <v>-1.5613014393500269E-2</v>
      </c>
    </row>
    <row r="137" spans="1:18" x14ac:dyDescent="0.25">
      <c r="A137" s="131" t="s">
        <v>2</v>
      </c>
      <c r="B137" s="148">
        <f>+'[1]CONSUMO EN ARGENTINA POR COLOR'!L321/10000</f>
        <v>58.426400000000001</v>
      </c>
      <c r="C137" s="6">
        <f>+'[1]CONSUMO EN ARGENTINA POR COLOR'!L333/10000</f>
        <v>58.303800000000003</v>
      </c>
      <c r="D137" s="6">
        <f>+'[1]CONSUMO EN ARGENTINA POR COLOR'!L345/10000</f>
        <v>60.333399999999997</v>
      </c>
      <c r="E137" s="6">
        <f>+'[1]CONSUMO EN ARGENTINA POR COLOR'!L357/10000</f>
        <v>63.003</v>
      </c>
      <c r="F137" s="149">
        <f>+'[1]CONSUMO EN ARGENTINA POR COLOR'!L369/10000</f>
        <v>65.730099999999993</v>
      </c>
      <c r="G137" s="132">
        <f>+'[1]CONSUMO EN ARGENTINA POR COLOR'!L381/10000</f>
        <v>43.93</v>
      </c>
      <c r="H137" s="133">
        <f t="shared" si="314"/>
        <v>-0.33166083727242157</v>
      </c>
      <c r="I137" s="2"/>
      <c r="J137" s="131" t="s">
        <v>2</v>
      </c>
      <c r="K137" s="148">
        <f>+SUM('[1]CONSUMO EN ARGENTINA POR COLOR'!L310:L321)/10000</f>
        <v>758.47724400000004</v>
      </c>
      <c r="L137" s="6">
        <f>+SUM(C133:C137)+SUM(B138:B144)</f>
        <v>673.96900000000005</v>
      </c>
      <c r="M137" s="6">
        <f t="shared" ref="M137" si="329">+SUM(D133:D137)+SUM(C138:C144)</f>
        <v>655.22910000000002</v>
      </c>
      <c r="N137" s="6">
        <f t="shared" ref="N137" si="330">+SUM(E133:E137)+SUM(D138:D144)</f>
        <v>640.73990000000003</v>
      </c>
      <c r="O137" s="149">
        <f t="shared" ref="O137" si="331">+SUM(F133:F137)+SUM(E138:E144)</f>
        <v>693.70309999999995</v>
      </c>
      <c r="P137" s="132">
        <f t="shared" ref="P137" si="332">+SUM(G133:G137)+SUM(F138:F144)</f>
        <v>684.45280000000002</v>
      </c>
      <c r="Q137" s="163">
        <f t="shared" si="319"/>
        <v>-1.3334667237323794E-2</v>
      </c>
      <c r="R137" s="157">
        <f t="shared" si="320"/>
        <v>-2.0329141125840944E-2</v>
      </c>
    </row>
    <row r="138" spans="1:18" x14ac:dyDescent="0.25">
      <c r="A138" s="131" t="s">
        <v>3</v>
      </c>
      <c r="B138" s="148">
        <f>+'[1]CONSUMO EN ARGENTINA POR COLOR'!L322/10000</f>
        <v>58.060099999999998</v>
      </c>
      <c r="C138" s="6">
        <f>+'[1]CONSUMO EN ARGENTINA POR COLOR'!L334/10000</f>
        <v>65.808700000000002</v>
      </c>
      <c r="D138" s="6">
        <f>+'[1]CONSUMO EN ARGENTINA POR COLOR'!L346/10000</f>
        <v>60.280500000000004</v>
      </c>
      <c r="E138" s="6">
        <f>+'[1]CONSUMO EN ARGENTINA POR COLOR'!L358/10000</f>
        <v>56.825400000000002</v>
      </c>
      <c r="F138" s="149">
        <f>+'[1]CONSUMO EN ARGENTINA POR COLOR'!L370/10000</f>
        <v>74.619100000000003</v>
      </c>
      <c r="G138" s="132">
        <f>+'[1]CONSUMO EN ARGENTINA POR COLOR'!L382/10000</f>
        <v>64.128900000000002</v>
      </c>
      <c r="H138" s="133">
        <f t="shared" si="314"/>
        <v>-0.14058330909914485</v>
      </c>
      <c r="I138" s="2"/>
      <c r="J138" s="131" t="s">
        <v>3</v>
      </c>
      <c r="K138" s="148">
        <f>+SUM('[1]CONSUMO EN ARGENTINA POR COLOR'!L311:L322)/10000</f>
        <v>742.90980100000002</v>
      </c>
      <c r="L138" s="6">
        <f>+SUM(C133:C138)+SUM(B139:B144)</f>
        <v>681.71759999999995</v>
      </c>
      <c r="M138" s="6">
        <f t="shared" ref="M138" si="333">+SUM(D133:D138)+SUM(C139:C144)</f>
        <v>649.70090000000005</v>
      </c>
      <c r="N138" s="6">
        <f t="shared" ref="N138" si="334">+SUM(E133:E138)+SUM(D139:D144)</f>
        <v>637.2847999999999</v>
      </c>
      <c r="O138" s="149">
        <f t="shared" ref="O138" si="335">+SUM(F133:F138)+SUM(E139:E144)</f>
        <v>711.49679999999989</v>
      </c>
      <c r="P138" s="132">
        <f t="shared" ref="P138" si="336">+SUM(G133:G138)+SUM(F139:F144)</f>
        <v>673.96260000000007</v>
      </c>
      <c r="Q138" s="163">
        <f t="shared" si="319"/>
        <v>-5.2753856377147246E-2</v>
      </c>
      <c r="R138" s="157">
        <f t="shared" si="320"/>
        <v>-1.9291494604191217E-2</v>
      </c>
    </row>
    <row r="139" spans="1:18" x14ac:dyDescent="0.25">
      <c r="A139" s="131" t="s">
        <v>4</v>
      </c>
      <c r="B139" s="148">
        <f>+'[1]CONSUMO EN ARGENTINA POR COLOR'!L323/10000</f>
        <v>60.806699999999999</v>
      </c>
      <c r="C139" s="6">
        <f>+'[1]CONSUMO EN ARGENTINA POR COLOR'!L335/10000</f>
        <v>61.029499999999999</v>
      </c>
      <c r="D139" s="6">
        <f>+'[1]CONSUMO EN ARGENTINA POR COLOR'!L347/10000</f>
        <v>57.610799999999998</v>
      </c>
      <c r="E139" s="6">
        <f>+'[1]CONSUMO EN ARGENTINA POR COLOR'!L359/10000</f>
        <v>61.460500000000003</v>
      </c>
      <c r="F139" s="149">
        <f>+'[1]CONSUMO EN ARGENTINA POR COLOR'!L371/10000</f>
        <v>80.169600000000003</v>
      </c>
      <c r="G139" s="132">
        <f>+'[1]CONSUMO EN ARGENTINA POR COLOR'!L383/10000</f>
        <v>58.121600000000001</v>
      </c>
      <c r="H139" s="133">
        <f t="shared" ref="H139" si="337">+G139/F139-1</f>
        <v>-0.27501696403624321</v>
      </c>
      <c r="I139" s="2"/>
      <c r="J139" s="131" t="s">
        <v>4</v>
      </c>
      <c r="K139" s="148">
        <f>+SUM('[1]CONSUMO EN ARGENTINA POR COLOR'!L312:L323)/10000</f>
        <v>731.31159500000001</v>
      </c>
      <c r="L139" s="6">
        <f>+SUM(C133:C139)+SUM(B140:B144)</f>
        <v>681.94039999999995</v>
      </c>
      <c r="M139" s="6">
        <f t="shared" ref="M139" si="338">+SUM(D133:D139)+SUM(C140:C144)</f>
        <v>646.28219999999999</v>
      </c>
      <c r="N139" s="6">
        <f t="shared" ref="N139" si="339">+SUM(E133:E139)+SUM(D140:D144)</f>
        <v>641.1345</v>
      </c>
      <c r="O139" s="149">
        <f t="shared" ref="O139:P139" si="340">+SUM(F133:F139)+SUM(E140:E144)</f>
        <v>730.20589999999993</v>
      </c>
      <c r="P139" s="132">
        <f t="shared" si="340"/>
        <v>651.91459999999995</v>
      </c>
      <c r="Q139" s="163">
        <f t="shared" ref="Q139:Q140" si="341">+P139/O139-1</f>
        <v>-0.10721811478105014</v>
      </c>
      <c r="R139" s="157">
        <f t="shared" ref="R139:R140" si="342">+POWER(P139/K139,0.2)-1</f>
        <v>-2.2723063526610021E-2</v>
      </c>
    </row>
    <row r="140" spans="1:18" x14ac:dyDescent="0.25">
      <c r="A140" s="131" t="s">
        <v>5</v>
      </c>
      <c r="B140" s="148">
        <f>+'[1]CONSUMO EN ARGENTINA POR COLOR'!L324/10000</f>
        <v>68.6541</v>
      </c>
      <c r="C140" s="6">
        <f>+'[1]CONSUMO EN ARGENTINA POR COLOR'!L336/10000</f>
        <v>61.9893</v>
      </c>
      <c r="D140" s="6">
        <f>+'[1]CONSUMO EN ARGENTINA POR COLOR'!L348/10000</f>
        <v>59.976900000000001</v>
      </c>
      <c r="E140" s="6">
        <f>+'[1]CONSUMO EN ARGENTINA POR COLOR'!L360/10000</f>
        <v>65.2012</v>
      </c>
      <c r="F140" s="149">
        <f>+'[1]CONSUMO EN ARGENTINA POR COLOR'!L372/10000</f>
        <v>69.075000000000003</v>
      </c>
      <c r="G140" s="132">
        <f>+'[1]CONSUMO EN ARGENTINA POR COLOR'!L384/10000</f>
        <v>61.192</v>
      </c>
      <c r="H140" s="133">
        <f t="shared" ref="H140" si="343">+G140/F140-1</f>
        <v>-0.11412233079985523</v>
      </c>
      <c r="I140" s="2"/>
      <c r="J140" s="131" t="s">
        <v>5</v>
      </c>
      <c r="K140" s="148">
        <f>+SUM('[1]CONSUMO EN ARGENTINA POR COLOR'!L313:L324)/10000</f>
        <v>734.99738500000001</v>
      </c>
      <c r="L140" s="6">
        <f>+SUM(C133:C140)+SUM(B141:B144)</f>
        <v>675.27559999999994</v>
      </c>
      <c r="M140" s="6">
        <f t="shared" ref="M140" si="344">+SUM(D133:D140)+SUM(C141:C144)</f>
        <v>644.26980000000003</v>
      </c>
      <c r="N140" s="6">
        <f t="shared" ref="N140" si="345">+SUM(E133:E140)+SUM(D141:D144)</f>
        <v>646.35879999999997</v>
      </c>
      <c r="O140" s="149">
        <f t="shared" ref="O140" si="346">+SUM(F133:F140)+SUM(E141:E144)</f>
        <v>734.0797</v>
      </c>
      <c r="P140" s="132">
        <f t="shared" ref="P140" si="347">+SUM(G133:G140)+SUM(F141:F144)</f>
        <v>644.03160000000003</v>
      </c>
      <c r="Q140" s="163">
        <f t="shared" si="341"/>
        <v>-0.12266801547570372</v>
      </c>
      <c r="R140" s="157">
        <f t="shared" si="342"/>
        <v>-2.6077774975393098E-2</v>
      </c>
    </row>
    <row r="141" spans="1:18" x14ac:dyDescent="0.25">
      <c r="A141" s="131" t="s">
        <v>6</v>
      </c>
      <c r="B141" s="148">
        <f>+'[1]CONSUMO EN ARGENTINA POR COLOR'!L325/10000</f>
        <v>68.621799999999993</v>
      </c>
      <c r="C141" s="6">
        <f>+'[1]CONSUMO EN ARGENTINA POR COLOR'!L337/10000</f>
        <v>59.343000000000004</v>
      </c>
      <c r="D141" s="6">
        <f>+'[1]CONSUMO EN ARGENTINA POR COLOR'!L349/10000</f>
        <v>54.795299999999997</v>
      </c>
      <c r="E141" s="6">
        <f>+'[1]CONSUMO EN ARGENTINA POR COLOR'!L361/10000</f>
        <v>61.244300000000003</v>
      </c>
      <c r="F141" s="149">
        <f>+'[1]CONSUMO EN ARGENTINA POR COLOR'!L373/10000</f>
        <v>65.788700000000006</v>
      </c>
      <c r="G141" s="132"/>
      <c r="H141" s="134"/>
      <c r="I141" s="2"/>
      <c r="J141" s="131" t="s">
        <v>6</v>
      </c>
      <c r="K141" s="148">
        <f>+SUM('[1]CONSUMO EN ARGENTINA POR COLOR'!L314:L325)/10000</f>
        <v>735.23588200000006</v>
      </c>
      <c r="L141" s="6">
        <f>+SUM(C133:C141)+SUM(B142:B144)</f>
        <v>665.99680000000001</v>
      </c>
      <c r="M141" s="6">
        <f t="shared" ref="M141" si="348">+SUM(D133:D141)+SUM(C142:C144)</f>
        <v>639.72209999999995</v>
      </c>
      <c r="N141" s="6">
        <f t="shared" ref="N141" si="349">+SUM(E133:E141)+SUM(D142:D144)</f>
        <v>652.80780000000004</v>
      </c>
      <c r="O141" s="149">
        <f t="shared" ref="O141" si="350">+SUM(F133:F141)+SUM(E142:E144)</f>
        <v>738.6241</v>
      </c>
      <c r="P141" s="132"/>
      <c r="Q141" s="164"/>
      <c r="R141" s="158"/>
    </row>
    <row r="142" spans="1:18" x14ac:dyDescent="0.25">
      <c r="A142" s="131" t="s">
        <v>7</v>
      </c>
      <c r="B142" s="148">
        <f>+'[1]CONSUMO EN ARGENTINA POR COLOR'!L326/10000</f>
        <v>60.796900000000001</v>
      </c>
      <c r="C142" s="6">
        <f>+'[1]CONSUMO EN ARGENTINA POR COLOR'!L338/10000</f>
        <v>56.348999999999997</v>
      </c>
      <c r="D142" s="6">
        <f>+'[1]CONSUMO EN ARGENTINA POR COLOR'!L350/10000</f>
        <v>52.499299999999998</v>
      </c>
      <c r="E142" s="6">
        <f>+'[1]CONSUMO EN ARGENTINA POR COLOR'!L362/10000</f>
        <v>63.346800000000002</v>
      </c>
      <c r="F142" s="149">
        <f>+'[1]CONSUMO EN ARGENTINA POR COLOR'!L374/10000</f>
        <v>63.503</v>
      </c>
      <c r="G142" s="132"/>
      <c r="H142" s="134"/>
      <c r="I142" s="2"/>
      <c r="J142" s="131" t="s">
        <v>7</v>
      </c>
      <c r="K142" s="148">
        <f>+SUM('[1]CONSUMO EN ARGENTINA POR COLOR'!L315:L326)/10000</f>
        <v>723.73772900000006</v>
      </c>
      <c r="L142" s="6">
        <f>+SUM(C133:C142)+SUM(B143:B144)</f>
        <v>661.5489</v>
      </c>
      <c r="M142" s="6">
        <f t="shared" ref="M142" si="351">+SUM(D133:D142)+SUM(C143:C144)</f>
        <v>635.87239999999997</v>
      </c>
      <c r="N142" s="6">
        <f t="shared" ref="N142" si="352">+SUM(E133:E142)+SUM(D143:D144)</f>
        <v>663.65530000000001</v>
      </c>
      <c r="O142" s="149">
        <f t="shared" ref="O142" si="353">+SUM(F133:F142)+SUM(E143:E144)</f>
        <v>738.78030000000012</v>
      </c>
      <c r="P142" s="132"/>
      <c r="Q142" s="164"/>
      <c r="R142" s="158"/>
    </row>
    <row r="143" spans="1:18" x14ac:dyDescent="0.25">
      <c r="A143" s="131" t="s">
        <v>8</v>
      </c>
      <c r="B143" s="148">
        <f>+'[1]CONSUMO EN ARGENTINA POR COLOR'!L327/10000</f>
        <v>58.370699999999999</v>
      </c>
      <c r="C143" s="6">
        <f>+'[1]CONSUMO EN ARGENTINA POR COLOR'!L339/10000</f>
        <v>58.784199999999998</v>
      </c>
      <c r="D143" s="6">
        <f>+'[1]CONSUMO EN ARGENTINA POR COLOR'!L351/10000</f>
        <v>50.477800000000002</v>
      </c>
      <c r="E143" s="6">
        <f>+'[1]CONSUMO EN ARGENTINA POR COLOR'!L363/10000</f>
        <v>58.142600000000002</v>
      </c>
      <c r="F143" s="149">
        <f>+'[1]CONSUMO EN ARGENTINA POR COLOR'!L375/10000</f>
        <v>57.133299999999998</v>
      </c>
      <c r="G143" s="132"/>
      <c r="H143" s="134"/>
      <c r="I143" s="2"/>
      <c r="J143" s="131" t="s">
        <v>8</v>
      </c>
      <c r="K143" s="148">
        <f>+SUM('[1]CONSUMO EN ARGENTINA POR COLOR'!L316:L327)/10000</f>
        <v>716.188984</v>
      </c>
      <c r="L143" s="6">
        <f>+SUM(C133:C143)+SUM(B144)</f>
        <v>661.96240000000012</v>
      </c>
      <c r="M143" s="6">
        <f t="shared" ref="M143" si="354">+SUM(D133:D143)+SUM(C144)</f>
        <v>627.56599999999992</v>
      </c>
      <c r="N143" s="6">
        <f t="shared" ref="N143" si="355">+SUM(E133:E143)+SUM(D144)</f>
        <v>671.32010000000002</v>
      </c>
      <c r="O143" s="149">
        <f t="shared" ref="O143" si="356">+SUM(F133:F143)+SUM(E144)</f>
        <v>737.77100000000007</v>
      </c>
      <c r="P143" s="132"/>
      <c r="Q143" s="164"/>
      <c r="R143" s="158"/>
    </row>
    <row r="144" spans="1:18" x14ac:dyDescent="0.25">
      <c r="A144" s="131" t="s">
        <v>9</v>
      </c>
      <c r="B144" s="148">
        <f>+'[1]CONSUMO EN ARGENTINA POR COLOR'!L328/10000</f>
        <v>55.060699999999997</v>
      </c>
      <c r="C144" s="6">
        <f>+'[1]CONSUMO EN ARGENTINA POR COLOR'!L340/10000</f>
        <v>49.1374</v>
      </c>
      <c r="D144" s="6">
        <f>+'[1]CONSUMO EN ARGENTINA POR COLOR'!L352/10000</f>
        <v>50.7346</v>
      </c>
      <c r="E144" s="6">
        <f>+'[1]CONSUMO EN ARGENTINA POR COLOR'!L364/10000</f>
        <v>55.028799999999997</v>
      </c>
      <c r="F144" s="149">
        <f>+'[1]CONSUMO EN ARGENTINA POR COLOR'!L376/10000</f>
        <v>55.183599999999998</v>
      </c>
      <c r="G144" s="132"/>
      <c r="H144" s="134"/>
      <c r="I144" s="2"/>
      <c r="J144" s="131" t="s">
        <v>9</v>
      </c>
      <c r="K144" s="148">
        <f>+SUM('[1]CONSUMO EN ARGENTINA POR COLOR'!L317:L328)/10000</f>
        <v>706.77658299999996</v>
      </c>
      <c r="L144" s="6">
        <f>+SUM(C133:C144)</f>
        <v>656.03910000000008</v>
      </c>
      <c r="M144" s="6">
        <f t="shared" ref="M144" si="357">+SUM(D133:D144)</f>
        <v>629.16319999999996</v>
      </c>
      <c r="N144" s="6">
        <f t="shared" ref="N144" si="358">+SUM(E133:E144)</f>
        <v>675.61430000000007</v>
      </c>
      <c r="O144" s="149">
        <f t="shared" ref="O144" si="359">+SUM(F133:F144)</f>
        <v>737.92579999999998</v>
      </c>
      <c r="P144" s="132"/>
      <c r="Q144" s="164"/>
      <c r="R144" s="158"/>
    </row>
    <row r="145" spans="1:18" ht="25.5" x14ac:dyDescent="0.25">
      <c r="A145" s="135" t="s">
        <v>13</v>
      </c>
      <c r="B145" s="150">
        <f>SUM(B133:B144)</f>
        <v>706.77658300000007</v>
      </c>
      <c r="C145" s="125">
        <f t="shared" ref="C145" si="360">SUM(C133:C144)</f>
        <v>656.03910000000008</v>
      </c>
      <c r="D145" s="125">
        <f t="shared" ref="D145" si="361">SUM(D133:D144)</f>
        <v>629.16319999999996</v>
      </c>
      <c r="E145" s="125">
        <f t="shared" ref="E145" si="362">SUM(E133:E144)</f>
        <v>675.61430000000007</v>
      </c>
      <c r="F145" s="151">
        <f t="shared" ref="F145" si="363">SUM(F133:F144)</f>
        <v>737.92579999999998</v>
      </c>
      <c r="G145" s="136"/>
      <c r="H145" s="137"/>
      <c r="I145" s="3"/>
      <c r="J145" s="135" t="s">
        <v>14</v>
      </c>
      <c r="K145" s="150">
        <f>+AVERAGE(K133:K144)</f>
        <v>744.57238450000011</v>
      </c>
      <c r="L145" s="125">
        <f>+AVERAGE(L133:L144)</f>
        <v>675.65858883333328</v>
      </c>
      <c r="M145" s="125">
        <f t="shared" ref="M145" si="364">+AVERAGE(M133:M144)</f>
        <v>645.1498499999999</v>
      </c>
      <c r="N145" s="125">
        <f t="shared" ref="N145" si="365">+AVERAGE(N133:N144)</f>
        <v>647.41418333333331</v>
      </c>
      <c r="O145" s="151">
        <f t="shared" ref="O145" si="366">+AVERAGE(O133:O144)</f>
        <v>714.52898333333326</v>
      </c>
      <c r="P145" s="136">
        <f t="shared" ref="P145" si="367">+AVERAGE(P133:P144)</f>
        <v>691.18119999999999</v>
      </c>
      <c r="Q145" s="166">
        <f t="shared" ref="Q145" si="368">+P145/O145-1</f>
        <v>-3.2675768062499055E-2</v>
      </c>
      <c r="R145" s="243">
        <f t="shared" ref="R145" si="369">+POWER(P145/K145,0.2)-1</f>
        <v>-1.4771427076961996E-2</v>
      </c>
    </row>
    <row r="146" spans="1:18" ht="25.5" x14ac:dyDescent="0.25">
      <c r="A146" s="138" t="s">
        <v>15</v>
      </c>
      <c r="B146" s="152">
        <f>+B145/B$163</f>
        <v>0.75058205276337631</v>
      </c>
      <c r="C146" s="126">
        <f>+C145/C$163</f>
        <v>0.73505534435178388</v>
      </c>
      <c r="D146" s="126">
        <f>+D145/D$163</f>
        <v>0.74935877363813153</v>
      </c>
      <c r="E146" s="126">
        <f>+E145/E$163</f>
        <v>0.76318238057482157</v>
      </c>
      <c r="F146" s="153">
        <f>+F145/F$163</f>
        <v>0.78356335035259639</v>
      </c>
      <c r="G146" s="140"/>
      <c r="H146" s="141"/>
      <c r="I146" s="3"/>
      <c r="J146" s="138" t="s">
        <v>15</v>
      </c>
      <c r="K146" s="152">
        <f t="shared" ref="K146:P146" si="370">+K145/K$163</f>
        <v>0.69611373273124844</v>
      </c>
      <c r="L146" s="126">
        <f t="shared" si="370"/>
        <v>0.74069089106855523</v>
      </c>
      <c r="M146" s="126">
        <f t="shared" si="370"/>
        <v>0.74131337994836943</v>
      </c>
      <c r="N146" s="126">
        <f t="shared" si="370"/>
        <v>0.75755828423633453</v>
      </c>
      <c r="O146" s="153">
        <f t="shared" si="370"/>
        <v>0.77815044717150872</v>
      </c>
      <c r="P146" s="139">
        <f t="shared" si="370"/>
        <v>0.76496514842631136</v>
      </c>
      <c r="Q146" s="165"/>
      <c r="R146" s="160"/>
    </row>
    <row r="147" spans="1:18" ht="26.25" thickBot="1" x14ac:dyDescent="0.3">
      <c r="A147" s="142" t="s">
        <v>12</v>
      </c>
      <c r="B147" s="154"/>
      <c r="C147" s="127">
        <f>+C145/B145-1</f>
        <v>-7.1787159083056329E-2</v>
      </c>
      <c r="D147" s="127">
        <f t="shared" ref="D147" si="371">+D145/C145-1</f>
        <v>-4.0966917977907302E-2</v>
      </c>
      <c r="E147" s="127">
        <f t="shared" ref="E147" si="372">+E145/D145-1</f>
        <v>7.3829969712151167E-2</v>
      </c>
      <c r="F147" s="155">
        <f t="shared" ref="F147" si="373">+F145/E145-1</f>
        <v>9.2229397749573838E-2</v>
      </c>
      <c r="G147" s="143"/>
      <c r="H147" s="145"/>
      <c r="I147" s="2"/>
      <c r="J147" s="142" t="s">
        <v>12</v>
      </c>
      <c r="K147" s="154"/>
      <c r="L147" s="127">
        <f>+L145/K145-1</f>
        <v>-9.2554863840329293E-2</v>
      </c>
      <c r="M147" s="127">
        <f t="shared" ref="M147" si="374">+M145/L145-1</f>
        <v>-4.5154075353372125E-2</v>
      </c>
      <c r="N147" s="127">
        <f t="shared" ref="N147" si="375">+N145/M145-1</f>
        <v>3.5097789038212035E-3</v>
      </c>
      <c r="O147" s="155">
        <f t="shared" ref="O147" si="376">+O145/N145-1</f>
        <v>0.10366594017827468</v>
      </c>
      <c r="P147" s="144">
        <f t="shared" ref="P147" si="377">+P145/O145-1</f>
        <v>-3.2675768062499055E-2</v>
      </c>
      <c r="Q147" s="143"/>
      <c r="R147" s="161"/>
    </row>
    <row r="148" spans="1:18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spans="1:18" ht="15.75" thickBot="1" x14ac:dyDescent="0.3">
      <c r="A149" s="269" t="s">
        <v>254</v>
      </c>
      <c r="B149" s="270"/>
      <c r="C149" s="270"/>
      <c r="D149" s="270"/>
      <c r="E149" s="270"/>
      <c r="F149" s="270"/>
      <c r="G149" s="270"/>
      <c r="H149" s="271"/>
      <c r="I149" s="2"/>
      <c r="J149" s="269" t="s">
        <v>255</v>
      </c>
      <c r="K149" s="270"/>
      <c r="L149" s="270"/>
      <c r="M149" s="270"/>
      <c r="N149" s="270"/>
      <c r="O149" s="270"/>
      <c r="P149" s="270"/>
      <c r="Q149" s="270"/>
      <c r="R149" s="271"/>
    </row>
    <row r="150" spans="1:18" ht="38.25" x14ac:dyDescent="0.25">
      <c r="A150" s="74"/>
      <c r="B150" s="75">
        <v>2016</v>
      </c>
      <c r="C150" s="75">
        <f>+B150+1</f>
        <v>2017</v>
      </c>
      <c r="D150" s="75">
        <f t="shared" ref="D150:G150" si="378">+C150+1</f>
        <v>2018</v>
      </c>
      <c r="E150" s="75">
        <f t="shared" si="378"/>
        <v>2019</v>
      </c>
      <c r="F150" s="75">
        <f t="shared" si="378"/>
        <v>2020</v>
      </c>
      <c r="G150" s="76">
        <f t="shared" si="378"/>
        <v>2021</v>
      </c>
      <c r="H150" s="77" t="s">
        <v>16</v>
      </c>
      <c r="I150" s="2"/>
      <c r="J150" s="103"/>
      <c r="K150" s="102">
        <v>2016</v>
      </c>
      <c r="L150" s="102">
        <f>+K150+1</f>
        <v>2017</v>
      </c>
      <c r="M150" s="102">
        <f t="shared" ref="M150:P150" si="379">+L150+1</f>
        <v>2018</v>
      </c>
      <c r="N150" s="102">
        <f t="shared" si="379"/>
        <v>2019</v>
      </c>
      <c r="O150" s="104">
        <f t="shared" si="379"/>
        <v>2020</v>
      </c>
      <c r="P150" s="109">
        <f t="shared" si="379"/>
        <v>2021</v>
      </c>
      <c r="Q150" s="115" t="s">
        <v>16</v>
      </c>
      <c r="R150" s="112" t="s">
        <v>21</v>
      </c>
    </row>
    <row r="151" spans="1:18" x14ac:dyDescent="0.25">
      <c r="A151" s="78" t="s">
        <v>10</v>
      </c>
      <c r="B151" s="6">
        <f>+'[1]CONSUMO EN ARGENTINA POR COLOR'!N317/10000</f>
        <v>68.129000000000005</v>
      </c>
      <c r="C151" s="6">
        <f>+'[1]CONSUMO EN ARGENTINA POR COLOR'!N329/10000</f>
        <v>59.362499999999997</v>
      </c>
      <c r="D151" s="6">
        <f>+'[1]CONSUMO EN ARGENTINA POR COLOR'!N341/10000</f>
        <v>60.1753</v>
      </c>
      <c r="E151" s="6">
        <f>+'[1]CONSUMO EN ARGENTINA POR COLOR'!N353/10000</f>
        <v>60.9681</v>
      </c>
      <c r="F151" s="6">
        <f>+'[1]CONSUMO EN ARGENTINA POR COLOR'!N365/10000</f>
        <v>69.565700000000007</v>
      </c>
      <c r="G151" s="73">
        <f>+'[1]CONSUMO EN ARGENTINA POR COLOR'!N377/10000</f>
        <v>65.143000000000001</v>
      </c>
      <c r="H151" s="7">
        <f>+G151/F151-1</f>
        <v>-6.3575871442391962E-2</v>
      </c>
      <c r="I151" s="2"/>
      <c r="J151" s="78" t="s">
        <v>10</v>
      </c>
      <c r="K151" s="6">
        <f>+SUM('[1]CONSUMO EN ARGENTINA POR COLOR'!N305:N317)/10000</f>
        <v>1095.03424</v>
      </c>
      <c r="L151" s="6">
        <f>+SUM(C151)+SUM(B152:B162)</f>
        <v>932.87149999999997</v>
      </c>
      <c r="M151" s="6">
        <f t="shared" ref="M151:P151" si="380">+SUM(D151)+SUM(C152:C162)</f>
        <v>893.31579999999997</v>
      </c>
      <c r="N151" s="6">
        <f t="shared" si="380"/>
        <v>840.39490000000001</v>
      </c>
      <c r="O151" s="105">
        <f t="shared" si="380"/>
        <v>893.8569</v>
      </c>
      <c r="P151" s="73">
        <f t="shared" si="380"/>
        <v>937.33370000000014</v>
      </c>
      <c r="Q151" s="116">
        <f>+P151/O151-1</f>
        <v>4.8639552930676233E-2</v>
      </c>
      <c r="R151" s="7">
        <f>+POWER(P151/K151,0.2)-1</f>
        <v>-3.0621671251350291E-2</v>
      </c>
    </row>
    <row r="152" spans="1:18" x14ac:dyDescent="0.25">
      <c r="A152" s="78" t="s">
        <v>11</v>
      </c>
      <c r="B152" s="6">
        <f>+'[1]CONSUMO EN ARGENTINA POR COLOR'!N318/10000</f>
        <v>66.092699999999994</v>
      </c>
      <c r="C152" s="6">
        <f>+'[1]CONSUMO EN ARGENTINA POR COLOR'!N330/10000</f>
        <v>56.695799999999998</v>
      </c>
      <c r="D152" s="6">
        <f>+'[1]CONSUMO EN ARGENTINA POR COLOR'!N342/10000</f>
        <v>56.317</v>
      </c>
      <c r="E152" s="6">
        <f>+'[1]CONSUMO EN ARGENTINA POR COLOR'!N354/10000</f>
        <v>58.876600000000003</v>
      </c>
      <c r="F152" s="6">
        <f>+'[1]CONSUMO EN ARGENTINA POR COLOR'!N366/10000</f>
        <v>63.703800000000001</v>
      </c>
      <c r="G152" s="73">
        <f>+'[1]CONSUMO EN ARGENTINA POR COLOR'!N378/10000</f>
        <v>57.4679</v>
      </c>
      <c r="H152" s="7">
        <f t="shared" ref="H152:H157" si="381">+G152/F152-1</f>
        <v>-9.788897993526291E-2</v>
      </c>
      <c r="I152" s="2"/>
      <c r="J152" s="78" t="s">
        <v>11</v>
      </c>
      <c r="K152" s="6">
        <f>+SUM('[1]CONSUMO EN ARGENTINA POR COLOR'!N306:N318)/10000</f>
        <v>1086.9706059999999</v>
      </c>
      <c r="L152" s="6">
        <f>+SUM(C151:C152)+SUM(B153:B162)</f>
        <v>923.47460000000012</v>
      </c>
      <c r="M152" s="6">
        <f t="shared" ref="M152:P152" si="382">+SUM(D151:D152)+SUM(C153:C162)</f>
        <v>892.93700000000001</v>
      </c>
      <c r="N152" s="6">
        <f t="shared" si="382"/>
        <v>842.95449999999994</v>
      </c>
      <c r="O152" s="105">
        <f t="shared" si="382"/>
        <v>898.68409999999994</v>
      </c>
      <c r="P152" s="73">
        <f t="shared" si="382"/>
        <v>931.09780000000001</v>
      </c>
      <c r="Q152" s="116">
        <f t="shared" ref="Q152:Q156" si="383">+P152/O152-1</f>
        <v>3.6067957583760579E-2</v>
      </c>
      <c r="R152" s="7">
        <f t="shared" ref="R152:R156" si="384">+POWER(P152/K152,0.2)-1</f>
        <v>-3.0482840428195046E-2</v>
      </c>
    </row>
    <row r="153" spans="1:18" x14ac:dyDescent="0.25">
      <c r="A153" s="78" t="s">
        <v>0</v>
      </c>
      <c r="B153" s="6">
        <f>+'[1]CONSUMO EN ARGENTINA POR COLOR'!N319/10000</f>
        <v>75.850499999999997</v>
      </c>
      <c r="C153" s="6">
        <f>+'[1]CONSUMO EN ARGENTINA POR COLOR'!N331/10000</f>
        <v>70.5274</v>
      </c>
      <c r="D153" s="6">
        <f>+'[1]CONSUMO EN ARGENTINA POR COLOR'!N343/10000</f>
        <v>68.701999999999998</v>
      </c>
      <c r="E153" s="6">
        <f>+'[1]CONSUMO EN ARGENTINA POR COLOR'!N355/10000</f>
        <v>67.278499999999994</v>
      </c>
      <c r="F153" s="6">
        <f>+'[1]CONSUMO EN ARGENTINA POR COLOR'!N367/10000</f>
        <v>63.840899999999998</v>
      </c>
      <c r="G153" s="73">
        <f>+'[1]CONSUMO EN ARGENTINA POR COLOR'!N379/10000</f>
        <v>56.489800000000002</v>
      </c>
      <c r="H153" s="7">
        <f t="shared" si="381"/>
        <v>-0.1151471862082144</v>
      </c>
      <c r="I153" s="2"/>
      <c r="J153" s="78" t="s">
        <v>0</v>
      </c>
      <c r="K153" s="6">
        <f>+SUM('[1]CONSUMO EN ARGENTINA POR COLOR'!N307:N319)/10000</f>
        <v>1092.9020860000001</v>
      </c>
      <c r="L153" s="6">
        <f>+SUM(C151:C153)+SUM(B154:B162)</f>
        <v>918.15149999999994</v>
      </c>
      <c r="M153" s="6">
        <f t="shared" ref="M153:P153" si="385">+SUM(D151:D153)+SUM(C154:C162)</f>
        <v>891.11159999999995</v>
      </c>
      <c r="N153" s="6">
        <f t="shared" si="385"/>
        <v>841.53099999999995</v>
      </c>
      <c r="O153" s="105">
        <f t="shared" si="385"/>
        <v>895.24649999999997</v>
      </c>
      <c r="P153" s="73">
        <f t="shared" si="385"/>
        <v>923.74670000000015</v>
      </c>
      <c r="Q153" s="116">
        <f t="shared" si="383"/>
        <v>3.1835030910481343E-2</v>
      </c>
      <c r="R153" s="7">
        <f t="shared" si="384"/>
        <v>-3.307157156955165E-2</v>
      </c>
    </row>
    <row r="154" spans="1:18" x14ac:dyDescent="0.25">
      <c r="A154" s="78" t="s">
        <v>1</v>
      </c>
      <c r="B154" s="6">
        <f>+'[1]CONSUMO EN ARGENTINA POR COLOR'!N320/10000</f>
        <v>80.637100000000004</v>
      </c>
      <c r="C154" s="6">
        <f>+'[1]CONSUMO EN ARGENTINA POR COLOR'!N332/10000</f>
        <v>67.297700000000006</v>
      </c>
      <c r="D154" s="6">
        <f>+'[1]CONSUMO EN ARGENTINA POR COLOR'!N344/10000</f>
        <v>65.8476</v>
      </c>
      <c r="E154" s="6">
        <f>+'[1]CONSUMO EN ARGENTINA POR COLOR'!N356/10000</f>
        <v>66.141300000000001</v>
      </c>
      <c r="F154" s="6">
        <f>+'[1]CONSUMO EN ARGENTINA POR COLOR'!N368/10000</f>
        <v>67.858199999999997</v>
      </c>
      <c r="G154" s="73">
        <f>+'[1]CONSUMO EN ARGENTINA POR COLOR'!N380/10000</f>
        <v>63.348599999999998</v>
      </c>
      <c r="H154" s="7">
        <f t="shared" si="381"/>
        <v>-6.645622783981886E-2</v>
      </c>
      <c r="I154" s="2"/>
      <c r="J154" s="78" t="s">
        <v>1</v>
      </c>
      <c r="K154" s="6">
        <f>+SUM('[1]CONSUMO EN ARGENTINA POR COLOR'!N308:N320)/10000</f>
        <v>1092.664023</v>
      </c>
      <c r="L154" s="6">
        <f>+SUM(C151:C154)+SUM(B155:B162)</f>
        <v>904.81209999999987</v>
      </c>
      <c r="M154" s="6">
        <f t="shared" ref="M154:P154" si="386">+SUM(D151:D154)+SUM(C155:C162)</f>
        <v>889.66149999999993</v>
      </c>
      <c r="N154" s="6">
        <f t="shared" si="386"/>
        <v>841.82469999999989</v>
      </c>
      <c r="O154" s="105">
        <f t="shared" si="386"/>
        <v>896.96340000000009</v>
      </c>
      <c r="P154" s="73">
        <f t="shared" si="386"/>
        <v>919.23710000000005</v>
      </c>
      <c r="Q154" s="116">
        <f t="shared" si="383"/>
        <v>2.4832339870277886E-2</v>
      </c>
      <c r="R154" s="7">
        <f t="shared" si="384"/>
        <v>-3.3975413135840959E-2</v>
      </c>
    </row>
    <row r="155" spans="1:18" x14ac:dyDescent="0.25">
      <c r="A155" s="78" t="s">
        <v>2</v>
      </c>
      <c r="B155" s="6">
        <f>+'[1]CONSUMO EN ARGENTINA POR COLOR'!N321/10000</f>
        <v>77.721000000000004</v>
      </c>
      <c r="C155" s="6">
        <f>+'[1]CONSUMO EN ARGENTINA POR COLOR'!N333/10000</f>
        <v>82.424899999999994</v>
      </c>
      <c r="D155" s="6">
        <f>+'[1]CONSUMO EN ARGENTINA POR COLOR'!N345/10000</f>
        <v>75.917000000000002</v>
      </c>
      <c r="E155" s="6">
        <f>+'[1]CONSUMO EN ARGENTINA POR COLOR'!N357/10000</f>
        <v>82.659000000000006</v>
      </c>
      <c r="F155" s="6">
        <f>+'[1]CONSUMO EN ARGENTINA POR COLOR'!N369/10000</f>
        <v>80.617400000000004</v>
      </c>
      <c r="G155" s="73">
        <f>+'[1]CONSUMO EN ARGENTINA POR COLOR'!N381/10000</f>
        <v>60.25</v>
      </c>
      <c r="H155" s="7">
        <f t="shared" si="381"/>
        <v>-0.25264272973328339</v>
      </c>
      <c r="I155" s="2"/>
      <c r="J155" s="78" t="s">
        <v>2</v>
      </c>
      <c r="K155" s="6">
        <f>+SUM('[1]CONSUMO EN ARGENTINA POR COLOR'!N309:N321)/10000</f>
        <v>1086.3375510000001</v>
      </c>
      <c r="L155" s="6">
        <f>+SUM(C151:C155)+SUM(B156:B162)</f>
        <v>909.51599999999985</v>
      </c>
      <c r="M155" s="6">
        <f t="shared" ref="M155:P155" si="387">+SUM(D151:D155)+SUM(C156:C162)</f>
        <v>883.15359999999998</v>
      </c>
      <c r="N155" s="6">
        <f t="shared" si="387"/>
        <v>848.56669999999997</v>
      </c>
      <c r="O155" s="105">
        <f t="shared" si="387"/>
        <v>894.92180000000008</v>
      </c>
      <c r="P155" s="73">
        <f t="shared" si="387"/>
        <v>898.86970000000008</v>
      </c>
      <c r="Q155" s="116">
        <f t="shared" si="383"/>
        <v>4.4114468996061529E-3</v>
      </c>
      <c r="R155" s="7">
        <f t="shared" si="384"/>
        <v>-3.7177147117955944E-2</v>
      </c>
    </row>
    <row r="156" spans="1:18" x14ac:dyDescent="0.25">
      <c r="A156" s="78" t="s">
        <v>3</v>
      </c>
      <c r="B156" s="6">
        <f>+'[1]CONSUMO EN ARGENTINA POR COLOR'!N322/10000</f>
        <v>75.114500000000007</v>
      </c>
      <c r="C156" s="6">
        <f>+'[1]CONSUMO EN ARGENTINA POR COLOR'!N334/10000</f>
        <v>84.910499999999999</v>
      </c>
      <c r="D156" s="6">
        <f>+'[1]CONSUMO EN ARGENTINA POR COLOR'!N346/10000</f>
        <v>77.850099999999998</v>
      </c>
      <c r="E156" s="6">
        <f>+'[1]CONSUMO EN ARGENTINA POR COLOR'!N358/10000</f>
        <v>72.9024</v>
      </c>
      <c r="F156" s="6">
        <f>+'[1]CONSUMO EN ARGENTINA POR COLOR'!N370/10000</f>
        <v>91.588099999999997</v>
      </c>
      <c r="G156" s="73">
        <f>+'[1]CONSUMO EN ARGENTINA POR COLOR'!N382/10000</f>
        <v>80.979900000000001</v>
      </c>
      <c r="H156" s="7">
        <f t="shared" si="381"/>
        <v>-0.11582509081419967</v>
      </c>
      <c r="I156" s="2"/>
      <c r="J156" s="78" t="s">
        <v>3</v>
      </c>
      <c r="K156" s="6">
        <f>+SUM('[1]CONSUMO EN ARGENTINA POR COLOR'!N310:N322)/10000</f>
        <v>1076.9488880000001</v>
      </c>
      <c r="L156" s="6">
        <f>+SUM(C151:C156)+SUM(B157:B162)</f>
        <v>919.3119999999999</v>
      </c>
      <c r="M156" s="6">
        <f t="shared" ref="M156:P156" si="388">+SUM(D151:D156)+SUM(C157:C162)</f>
        <v>876.09320000000002</v>
      </c>
      <c r="N156" s="6">
        <f t="shared" si="388"/>
        <v>843.61899999999991</v>
      </c>
      <c r="O156" s="105">
        <f t="shared" si="388"/>
        <v>913.60750000000007</v>
      </c>
      <c r="P156" s="73">
        <f t="shared" si="388"/>
        <v>888.26149999999996</v>
      </c>
      <c r="Q156" s="116">
        <f t="shared" si="383"/>
        <v>-2.7742766997863044E-2</v>
      </c>
      <c r="R156" s="7">
        <f t="shared" si="384"/>
        <v>-3.7791588039507884E-2</v>
      </c>
    </row>
    <row r="157" spans="1:18" x14ac:dyDescent="0.25">
      <c r="A157" s="78" t="s">
        <v>4</v>
      </c>
      <c r="B157" s="6">
        <f>+'[1]CONSUMO EN ARGENTINA POR COLOR'!N323/10000</f>
        <v>79.930800000000005</v>
      </c>
      <c r="C157" s="6">
        <f>+'[1]CONSUMO EN ARGENTINA POR COLOR'!N335/10000</f>
        <v>81.853399999999993</v>
      </c>
      <c r="D157" s="6">
        <f>+'[1]CONSUMO EN ARGENTINA POR COLOR'!N347/10000</f>
        <v>76.870999999999995</v>
      </c>
      <c r="E157" s="6">
        <f>+'[1]CONSUMO EN ARGENTINA POR COLOR'!N359/10000</f>
        <v>80.507599999999996</v>
      </c>
      <c r="F157" s="6">
        <f>+'[1]CONSUMO EN ARGENTINA POR COLOR'!N371/10000</f>
        <v>98.247399999999999</v>
      </c>
      <c r="G157" s="73">
        <f>+'[1]CONSUMO EN ARGENTINA POR COLOR'!N383/10000</f>
        <v>78.067800000000005</v>
      </c>
      <c r="H157" s="7">
        <f t="shared" si="381"/>
        <v>-0.20539576619839295</v>
      </c>
      <c r="I157" s="2"/>
      <c r="J157" s="78" t="s">
        <v>4</v>
      </c>
      <c r="K157" s="6">
        <f>+SUM('[1]CONSUMO EN ARGENTINA POR COLOR'!N311:N323)/10000</f>
        <v>1060.6983319999999</v>
      </c>
      <c r="L157" s="6">
        <f>+SUM(C151:C157)+SUM(B158:B162)</f>
        <v>921.2346</v>
      </c>
      <c r="M157" s="6">
        <f t="shared" ref="M157:P157" si="389">+SUM(D151:D157)+SUM(C158:C162)</f>
        <v>871.11079999999993</v>
      </c>
      <c r="N157" s="6">
        <f t="shared" si="389"/>
        <v>847.25559999999996</v>
      </c>
      <c r="O157" s="105">
        <f t="shared" si="389"/>
        <v>931.34730000000002</v>
      </c>
      <c r="P157" s="73">
        <f t="shared" si="389"/>
        <v>868.08189999999991</v>
      </c>
      <c r="Q157" s="116">
        <f t="shared" ref="Q157:Q158" si="390">+P157/O157-1</f>
        <v>-6.7928902569428296E-2</v>
      </c>
      <c r="R157" s="7">
        <f t="shared" ref="R157:R158" si="391">+POWER(P157/K157,0.2)-1</f>
        <v>-3.9286788570965347E-2</v>
      </c>
    </row>
    <row r="158" spans="1:18" x14ac:dyDescent="0.25">
      <c r="A158" s="78" t="s">
        <v>5</v>
      </c>
      <c r="B158" s="6">
        <f>+'[1]CONSUMO EN ARGENTINA POR COLOR'!N324/10000</f>
        <v>90.293899999999994</v>
      </c>
      <c r="C158" s="6">
        <f>+'[1]CONSUMO EN ARGENTINA POR COLOR'!N336/10000</f>
        <v>83.388800000000003</v>
      </c>
      <c r="D158" s="6">
        <f>+'[1]CONSUMO EN ARGENTINA POR COLOR'!N348/10000</f>
        <v>78.863500000000002</v>
      </c>
      <c r="E158" s="6">
        <f>+'[1]CONSUMO EN ARGENTINA POR COLOR'!N360/10000</f>
        <v>84.476500000000001</v>
      </c>
      <c r="F158" s="6">
        <f>+'[1]CONSUMO EN ARGENTINA POR COLOR'!N372/10000</f>
        <v>85.673500000000004</v>
      </c>
      <c r="G158" s="73">
        <f>+'[1]CONSUMO EN ARGENTINA POR COLOR'!N384/10000</f>
        <v>79.331199999999995</v>
      </c>
      <c r="H158" s="7">
        <f t="shared" ref="H158" si="392">+G158/F158-1</f>
        <v>-7.4028725335138712E-2</v>
      </c>
      <c r="I158" s="2"/>
      <c r="J158" s="78" t="s">
        <v>5</v>
      </c>
      <c r="K158" s="6">
        <f>+SUM('[1]CONSUMO EN ARGENTINA POR COLOR'!N312:N324)/10000</f>
        <v>1057.806345</v>
      </c>
      <c r="L158" s="6">
        <f>+SUM(C151:C158)+SUM(B159:B162)</f>
        <v>914.32950000000005</v>
      </c>
      <c r="M158" s="6">
        <f t="shared" ref="M158:O158" si="393">+SUM(D151:D158)+SUM(C159:C162)</f>
        <v>866.58549999999991</v>
      </c>
      <c r="N158" s="6">
        <f t="shared" si="393"/>
        <v>852.86860000000001</v>
      </c>
      <c r="O158" s="105">
        <f t="shared" si="393"/>
        <v>932.54430000000002</v>
      </c>
      <c r="P158" s="73">
        <f t="shared" ref="P158" si="394">+SUM(G151:G158)+SUM(F159:F162)</f>
        <v>861.73959999999988</v>
      </c>
      <c r="Q158" s="116">
        <f t="shared" si="390"/>
        <v>-7.5926366179065341E-2</v>
      </c>
      <c r="R158" s="7">
        <f t="shared" si="391"/>
        <v>-4.0170758722271716E-2</v>
      </c>
    </row>
    <row r="159" spans="1:18" x14ac:dyDescent="0.25">
      <c r="A159" s="78" t="s">
        <v>6</v>
      </c>
      <c r="B159" s="6">
        <f>+'[1]CONSUMO EN ARGENTINA POR COLOR'!N325/10000</f>
        <v>90.968999999999994</v>
      </c>
      <c r="C159" s="6">
        <f>+'[1]CONSUMO EN ARGENTINA POR COLOR'!N337/10000</f>
        <v>84.113399999999999</v>
      </c>
      <c r="D159" s="6">
        <f>+'[1]CONSUMO EN ARGENTINA POR COLOR'!N349/10000</f>
        <v>72.561199999999999</v>
      </c>
      <c r="E159" s="6">
        <f>+'[1]CONSUMO EN ARGENTINA POR COLOR'!N361/10000</f>
        <v>79.028000000000006</v>
      </c>
      <c r="F159" s="6">
        <f>+'[1]CONSUMO EN ARGENTINA POR COLOR'!N373/10000</f>
        <v>86.1584</v>
      </c>
      <c r="G159" s="73"/>
      <c r="H159" s="8"/>
      <c r="I159" s="2"/>
      <c r="J159" s="78" t="s">
        <v>6</v>
      </c>
      <c r="K159" s="6">
        <f>+SUM('[1]CONSUMO EN ARGENTINA POR COLOR'!N313:N325)/10000</f>
        <v>1063.110101</v>
      </c>
      <c r="L159" s="6">
        <f>+SUM(C151:C159)+SUM(B160:B162)</f>
        <v>907.47389999999996</v>
      </c>
      <c r="M159" s="6">
        <f t="shared" ref="M159:O159" si="395">+SUM(D151:D159)+SUM(C160:C162)</f>
        <v>855.03329999999994</v>
      </c>
      <c r="N159" s="6">
        <f t="shared" si="395"/>
        <v>859.33539999999994</v>
      </c>
      <c r="O159" s="105">
        <f t="shared" si="395"/>
        <v>939.67470000000003</v>
      </c>
      <c r="P159" s="73"/>
      <c r="Q159" s="116"/>
      <c r="R159" s="7"/>
    </row>
    <row r="160" spans="1:18" x14ac:dyDescent="0.25">
      <c r="A160" s="78" t="s">
        <v>7</v>
      </c>
      <c r="B160" s="6">
        <f>+'[1]CONSUMO EN ARGENTINA POR COLOR'!N326/10000</f>
        <v>83.134399999999999</v>
      </c>
      <c r="C160" s="6">
        <f>+'[1]CONSUMO EN ARGENTINA POR COLOR'!N338/10000</f>
        <v>78.059299999999993</v>
      </c>
      <c r="D160" s="6">
        <f>+'[1]CONSUMO EN ARGENTINA POR COLOR'!N350/10000</f>
        <v>70.200900000000004</v>
      </c>
      <c r="E160" s="6">
        <f>+'[1]CONSUMO EN ARGENTINA POR COLOR'!N362/10000</f>
        <v>82.063500000000005</v>
      </c>
      <c r="F160" s="6">
        <f>+'[1]CONSUMO EN ARGENTINA POR COLOR'!N374/10000</f>
        <v>83.119900000000001</v>
      </c>
      <c r="G160" s="73"/>
      <c r="H160" s="8"/>
      <c r="I160" s="2"/>
      <c r="J160" s="78" t="s">
        <v>7</v>
      </c>
      <c r="K160" s="6">
        <f>+SUM('[1]CONSUMO EN ARGENTINA POR COLOR'!N314:N326)/10000</f>
        <v>1055.895957</v>
      </c>
      <c r="L160" s="6">
        <f>+SUM(C151:C160)+SUM(B161:B162)</f>
        <v>902.39879999999994</v>
      </c>
      <c r="M160" s="6">
        <f t="shared" ref="M160:O160" si="396">+SUM(D151:D160)+SUM(C161:C162)</f>
        <v>847.17489999999998</v>
      </c>
      <c r="N160" s="6">
        <f t="shared" si="396"/>
        <v>871.19799999999987</v>
      </c>
      <c r="O160" s="105">
        <f t="shared" si="396"/>
        <v>940.73110000000008</v>
      </c>
      <c r="P160" s="73"/>
      <c r="Q160" s="116"/>
      <c r="R160" s="7"/>
    </row>
    <row r="161" spans="1:18" x14ac:dyDescent="0.25">
      <c r="A161" s="78" t="s">
        <v>8</v>
      </c>
      <c r="B161" s="6">
        <f>+'[1]CONSUMO EN ARGENTINA POR COLOR'!N327/10000</f>
        <v>79.772199999999998</v>
      </c>
      <c r="C161" s="6">
        <f>+'[1]CONSUMO EN ARGENTINA POR COLOR'!N339/10000</f>
        <v>77.701700000000002</v>
      </c>
      <c r="D161" s="6">
        <f>+'[1]CONSUMO EN ARGENTINA POR COLOR'!N351/10000</f>
        <v>68.101699999999994</v>
      </c>
      <c r="E161" s="6">
        <f>+'[1]CONSUMO EN ARGENTINA POR COLOR'!N363/10000</f>
        <v>77.373199999999997</v>
      </c>
      <c r="F161" s="6">
        <f>+'[1]CONSUMO EN ARGENTINA POR COLOR'!N375/10000</f>
        <v>76.189899999999994</v>
      </c>
      <c r="G161" s="73"/>
      <c r="H161" s="8"/>
      <c r="I161" s="2"/>
      <c r="J161" s="78" t="s">
        <v>8</v>
      </c>
      <c r="K161" s="6">
        <f>+SUM('[1]CONSUMO EN ARGENTINA POR COLOR'!N315:N327)/10000</f>
        <v>1040.8595810000002</v>
      </c>
      <c r="L161" s="6">
        <f>+SUM(C151:C161)+SUM(B162)</f>
        <v>900.3282999999999</v>
      </c>
      <c r="M161" s="6">
        <f t="shared" ref="M161:O161" si="397">+SUM(D151:D161)+SUM(C162)</f>
        <v>837.57490000000007</v>
      </c>
      <c r="N161" s="6">
        <f t="shared" si="397"/>
        <v>880.46949999999993</v>
      </c>
      <c r="O161" s="105">
        <f t="shared" si="397"/>
        <v>939.54780000000005</v>
      </c>
      <c r="P161" s="73"/>
      <c r="Q161" s="116"/>
      <c r="R161" s="7"/>
    </row>
    <row r="162" spans="1:18" x14ac:dyDescent="0.25">
      <c r="A162" s="78" t="s">
        <v>9</v>
      </c>
      <c r="B162" s="6">
        <f>+'[1]CONSUMO EN ARGENTINA POR COLOR'!N328/10000</f>
        <v>73.992900000000006</v>
      </c>
      <c r="C162" s="6">
        <f>+'[1]CONSUMO EN ARGENTINA POR COLOR'!N340/10000</f>
        <v>66.167599999999993</v>
      </c>
      <c r="D162" s="6">
        <f>+'[1]CONSUMO EN ARGENTINA POR COLOR'!N352/10000</f>
        <v>68.194800000000001</v>
      </c>
      <c r="E162" s="6">
        <f>+'[1]CONSUMO EN ARGENTINA POR COLOR'!N364/10000</f>
        <v>72.9846</v>
      </c>
      <c r="F162" s="6">
        <f>+'[1]CONSUMO EN ARGENTINA POR COLOR'!N376/10000</f>
        <v>75.193200000000004</v>
      </c>
      <c r="G162" s="73"/>
      <c r="H162" s="8"/>
      <c r="I162" s="2"/>
      <c r="J162" s="78" t="s">
        <v>9</v>
      </c>
      <c r="K162" s="6">
        <f>+SUM('[1]CONSUMO EN ARGENTINA POR COLOR'!N316:N328)/10000</f>
        <v>1026.1297810000001</v>
      </c>
      <c r="L162" s="6">
        <f>+SUM(C151:C162)</f>
        <v>892.50299999999993</v>
      </c>
      <c r="M162" s="6">
        <f t="shared" ref="M162:O162" si="398">+SUM(D151:D162)</f>
        <v>839.60210000000006</v>
      </c>
      <c r="N162" s="6">
        <f t="shared" si="398"/>
        <v>885.25929999999994</v>
      </c>
      <c r="O162" s="105">
        <f t="shared" si="398"/>
        <v>941.7564000000001</v>
      </c>
      <c r="P162" s="73"/>
      <c r="Q162" s="117"/>
      <c r="R162" s="8"/>
    </row>
    <row r="163" spans="1:18" ht="25.5" x14ac:dyDescent="0.25">
      <c r="A163" s="89" t="s">
        <v>13</v>
      </c>
      <c r="B163" s="90">
        <f>SUM(B151:B162)</f>
        <v>941.63799999999992</v>
      </c>
      <c r="C163" s="90">
        <f t="shared" ref="C163:F163" si="399">SUM(C151:C162)</f>
        <v>892.50299999999993</v>
      </c>
      <c r="D163" s="90">
        <f t="shared" si="399"/>
        <v>839.60210000000006</v>
      </c>
      <c r="E163" s="90">
        <f t="shared" si="399"/>
        <v>885.25929999999994</v>
      </c>
      <c r="F163" s="90">
        <f t="shared" si="399"/>
        <v>941.7564000000001</v>
      </c>
      <c r="G163" s="91"/>
      <c r="H163" s="92"/>
      <c r="I163" s="3"/>
      <c r="J163" s="79" t="s">
        <v>14</v>
      </c>
      <c r="K163" s="82">
        <f>+AVERAGE(K151:K162)</f>
        <v>1069.6131242500001</v>
      </c>
      <c r="L163" s="82">
        <f>+AVERAGE(L151:L162)</f>
        <v>912.20048333333318</v>
      </c>
      <c r="M163" s="82">
        <f t="shared" ref="M163:P163" si="400">+AVERAGE(M151:M162)</f>
        <v>870.27951666666661</v>
      </c>
      <c r="N163" s="82">
        <f t="shared" si="400"/>
        <v>854.60643333333326</v>
      </c>
      <c r="O163" s="106">
        <f t="shared" si="400"/>
        <v>918.24015000000009</v>
      </c>
      <c r="P163" s="83">
        <f t="shared" si="400"/>
        <v>903.54600000000005</v>
      </c>
      <c r="Q163" s="118">
        <f t="shared" ref="Q163" si="401">+P163/O163-1</f>
        <v>-1.6002513068068325E-2</v>
      </c>
      <c r="R163" s="113">
        <f t="shared" ref="R163" si="402">+POWER(P163/K163,0.2)-1</f>
        <v>-3.3182041201783807E-2</v>
      </c>
    </row>
    <row r="164" spans="1:18" ht="26.25" thickBot="1" x14ac:dyDescent="0.3">
      <c r="A164" s="167" t="s">
        <v>12</v>
      </c>
      <c r="B164" s="168"/>
      <c r="C164" s="168">
        <f>+C163/B163-1</f>
        <v>-5.2180349561083972E-2</v>
      </c>
      <c r="D164" s="168">
        <f t="shared" ref="D164:F164" si="403">+D163/C163-1</f>
        <v>-5.9272517851480466E-2</v>
      </c>
      <c r="E164" s="168">
        <f t="shared" si="403"/>
        <v>5.4379568607558104E-2</v>
      </c>
      <c r="F164" s="168">
        <f t="shared" si="403"/>
        <v>6.3819832223169115E-2</v>
      </c>
      <c r="G164" s="169"/>
      <c r="H164" s="170"/>
      <c r="I164" s="3"/>
      <c r="J164" s="171" t="s">
        <v>12</v>
      </c>
      <c r="K164" s="172"/>
      <c r="L164" s="172">
        <f>+L163/K163-1</f>
        <v>-0.14716782858011657</v>
      </c>
      <c r="M164" s="172">
        <f t="shared" ref="M164:P164" si="404">+M163/L163-1</f>
        <v>-4.5955869825326512E-2</v>
      </c>
      <c r="N164" s="172">
        <f t="shared" si="404"/>
        <v>-1.800925223813632E-2</v>
      </c>
      <c r="O164" s="173">
        <f t="shared" si="404"/>
        <v>7.4459674283597233E-2</v>
      </c>
      <c r="P164" s="174">
        <f t="shared" si="404"/>
        <v>-1.6002513068068325E-2</v>
      </c>
      <c r="Q164" s="174"/>
      <c r="R164" s="175"/>
    </row>
  </sheetData>
  <mergeCells count="21">
    <mergeCell ref="A1:R1"/>
    <mergeCell ref="A2:R2"/>
    <mergeCell ref="A3:R3"/>
    <mergeCell ref="A5:H5"/>
    <mergeCell ref="J5:R5"/>
    <mergeCell ref="A23:H23"/>
    <mergeCell ref="J23:R23"/>
    <mergeCell ref="A41:H41"/>
    <mergeCell ref="J41:R41"/>
    <mergeCell ref="A59:H59"/>
    <mergeCell ref="J59:R59"/>
    <mergeCell ref="A131:H131"/>
    <mergeCell ref="J131:R131"/>
    <mergeCell ref="A149:H149"/>
    <mergeCell ref="J149:R149"/>
    <mergeCell ref="A77:H77"/>
    <mergeCell ref="J77:R77"/>
    <mergeCell ref="A95:H95"/>
    <mergeCell ref="J95:R95"/>
    <mergeCell ref="A113:H113"/>
    <mergeCell ref="J113:R113"/>
  </mergeCells>
  <hyperlinks>
    <hyperlink ref="T1" location="INDICE!A1" display="VOLVER INDICE" xr:uid="{F53A13AC-88B5-4B2D-8C93-A855DD6BC9F1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2D788-07A6-4798-A0C0-1A20C775CE7A}">
  <dimension ref="A1:T164"/>
  <sheetViews>
    <sheetView workbookViewId="0">
      <selection activeCell="T1" sqref="T1"/>
    </sheetView>
  </sheetViews>
  <sheetFormatPr baseColWidth="10" defaultRowHeight="15" x14ac:dyDescent="0.25"/>
  <cols>
    <col min="1" max="1" width="11.85546875" style="1" customWidth="1"/>
    <col min="2" max="8" width="8.5703125" style="1" customWidth="1"/>
    <col min="9" max="9" width="5" style="1" customWidth="1"/>
    <col min="10" max="10" width="10.5703125" style="1" customWidth="1"/>
    <col min="11" max="17" width="8.5703125" style="1" customWidth="1"/>
    <col min="18" max="18" width="9.5703125" style="1" customWidth="1"/>
    <col min="19" max="19" width="11.42578125" style="1"/>
    <col min="20" max="20" width="14.42578125" style="1" bestFit="1" customWidth="1"/>
    <col min="21" max="16384" width="11.42578125" style="1"/>
  </cols>
  <sheetData>
    <row r="1" spans="1:20" ht="15.75" x14ac:dyDescent="0.25">
      <c r="A1" s="272" t="s">
        <v>17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T1" s="247" t="s">
        <v>218</v>
      </c>
    </row>
    <row r="2" spans="1:20" ht="15.75" x14ac:dyDescent="0.25">
      <c r="A2" s="272" t="s">
        <v>23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</row>
    <row r="3" spans="1:20" ht="15.75" x14ac:dyDescent="0.25">
      <c r="A3" s="274" t="s">
        <v>19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</row>
    <row r="4" spans="1:20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</row>
    <row r="5" spans="1:20" ht="15.75" thickBot="1" x14ac:dyDescent="0.3">
      <c r="A5" s="266" t="s">
        <v>232</v>
      </c>
      <c r="B5" s="267"/>
      <c r="C5" s="267"/>
      <c r="D5" s="267"/>
      <c r="E5" s="267"/>
      <c r="F5" s="267"/>
      <c r="G5" s="267"/>
      <c r="H5" s="268"/>
      <c r="I5" s="2"/>
      <c r="J5" s="266" t="s">
        <v>233</v>
      </c>
      <c r="K5" s="267"/>
      <c r="L5" s="267"/>
      <c r="M5" s="267"/>
      <c r="N5" s="267"/>
      <c r="O5" s="267"/>
      <c r="P5" s="267"/>
      <c r="Q5" s="267"/>
      <c r="R5" s="268"/>
    </row>
    <row r="6" spans="1:20" ht="38.25" x14ac:dyDescent="0.25">
      <c r="A6" s="74"/>
      <c r="B6" s="75">
        <v>2016</v>
      </c>
      <c r="C6" s="75">
        <f>+B6+1</f>
        <v>2017</v>
      </c>
      <c r="D6" s="75">
        <f t="shared" ref="D6:G6" si="0">+C6+1</f>
        <v>2018</v>
      </c>
      <c r="E6" s="75">
        <f t="shared" si="0"/>
        <v>2019</v>
      </c>
      <c r="F6" s="75">
        <f t="shared" si="0"/>
        <v>2020</v>
      </c>
      <c r="G6" s="76">
        <f t="shared" si="0"/>
        <v>2021</v>
      </c>
      <c r="H6" s="77" t="s">
        <v>16</v>
      </c>
      <c r="I6" s="2"/>
      <c r="J6" s="103"/>
      <c r="K6" s="102">
        <v>2016</v>
      </c>
      <c r="L6" s="102">
        <f>+K6+1</f>
        <v>2017</v>
      </c>
      <c r="M6" s="102">
        <f t="shared" ref="M6:P6" si="1">+L6+1</f>
        <v>2018</v>
      </c>
      <c r="N6" s="102">
        <f t="shared" si="1"/>
        <v>2019</v>
      </c>
      <c r="O6" s="104">
        <f t="shared" si="1"/>
        <v>2020</v>
      </c>
      <c r="P6" s="109">
        <f t="shared" si="1"/>
        <v>2021</v>
      </c>
      <c r="Q6" s="115" t="s">
        <v>16</v>
      </c>
      <c r="R6" s="112" t="s">
        <v>21</v>
      </c>
    </row>
    <row r="7" spans="1:20" x14ac:dyDescent="0.25">
      <c r="A7" s="78" t="s">
        <v>10</v>
      </c>
      <c r="B7" s="6">
        <f>+'[1]CONSUMO DOMESTICO VARIEDAD'!B124/10000</f>
        <v>4.3149300000000004</v>
      </c>
      <c r="C7" s="6">
        <f>+'[1]CONSUMO DOMESTICO VARIEDAD'!B136/10000</f>
        <v>3.7990029999999999</v>
      </c>
      <c r="D7" s="6">
        <f>+'[1]CONSUMO DOMESTICO VARIEDAD'!B148/10000</f>
        <v>3.26919</v>
      </c>
      <c r="E7" s="6">
        <f>+'[1]CONSUMO DOMESTICO VARIEDAD'!B160/10000</f>
        <v>5.2816000000000001</v>
      </c>
      <c r="F7" s="6">
        <f>+'[1]CONSUMO DOMESTICO VARIEDAD'!B172/10000</f>
        <v>5.8357999999999999</v>
      </c>
      <c r="G7" s="73">
        <f>+'[1]CONSUMO DOMESTICO VARIEDAD'!B184/10000</f>
        <v>9.5147999999999993</v>
      </c>
      <c r="H7" s="7">
        <f>+G7/F7-1</f>
        <v>0.63041913705061847</v>
      </c>
      <c r="I7" s="2"/>
      <c r="J7" s="78" t="s">
        <v>10</v>
      </c>
      <c r="K7" s="6">
        <f>+SUM('[1]CONSUMO DOMESTICO VARIEDAD'!B113:B124)/10000</f>
        <v>85.501047</v>
      </c>
      <c r="L7" s="6">
        <f>+SUM(C7)+SUM(B8:B18)</f>
        <v>83.142809</v>
      </c>
      <c r="M7" s="6">
        <f t="shared" ref="M7:N7" si="2">+SUM(D7)+SUM(C8:C18)</f>
        <v>77.172087000000005</v>
      </c>
      <c r="N7" s="6">
        <f t="shared" si="2"/>
        <v>75.821850999999995</v>
      </c>
      <c r="O7" s="105">
        <f t="shared" ref="O7" si="3">+SUM(F7)+SUM(E8:E18)</f>
        <v>96.258100000000013</v>
      </c>
      <c r="P7" s="73">
        <f t="shared" ref="P7" si="4">+SUM(G7)+SUM(F8:F18)</f>
        <v>124.67929999999998</v>
      </c>
      <c r="Q7" s="116">
        <f>+P7/O7-1</f>
        <v>0.29526034692145364</v>
      </c>
      <c r="R7" s="7">
        <f>+POWER(P7/K7,0.2)-1</f>
        <v>7.8362022256778907E-2</v>
      </c>
    </row>
    <row r="8" spans="1:20" x14ac:dyDescent="0.25">
      <c r="A8" s="78" t="s">
        <v>11</v>
      </c>
      <c r="B8" s="6">
        <f>+'[1]CONSUMO DOMESTICO VARIEDAD'!B125/10000</f>
        <v>5.0028059999999996</v>
      </c>
      <c r="C8" s="6">
        <f>+'[1]CONSUMO DOMESTICO VARIEDAD'!B137/10000</f>
        <v>4.0909830000000005</v>
      </c>
      <c r="D8" s="6">
        <f>+'[1]CONSUMO DOMESTICO VARIEDAD'!B149/10000</f>
        <v>4.0785650000000002</v>
      </c>
      <c r="E8" s="6">
        <f>+'[1]CONSUMO DOMESTICO VARIEDAD'!B161/10000</f>
        <v>4.6383999999999999</v>
      </c>
      <c r="F8" s="6">
        <f>+'[1]CONSUMO DOMESTICO VARIEDAD'!B173/10000</f>
        <v>5.6120000000000001</v>
      </c>
      <c r="G8" s="73">
        <f>+'[1]CONSUMO DOMESTICO VARIEDAD'!B185/10000</f>
        <v>8.8573000000000004</v>
      </c>
      <c r="H8" s="7">
        <f t="shared" ref="H8:H13" si="5">+G8/F8-1</f>
        <v>0.5782786885245903</v>
      </c>
      <c r="I8" s="2"/>
      <c r="J8" s="78" t="s">
        <v>11</v>
      </c>
      <c r="K8" s="6">
        <f>+SUM('[1]CONSUMO DOMESTICO VARIEDAD'!B114:B125)/10000</f>
        <v>86.178053000000006</v>
      </c>
      <c r="L8" s="6">
        <f>+SUM(C7:C8)+SUM(B9:B18)</f>
        <v>82.230986000000001</v>
      </c>
      <c r="M8" s="6">
        <f t="shared" ref="M8:N8" si="6">+SUM(D7:D8)+SUM(C9:C18)</f>
        <v>77.159669000000008</v>
      </c>
      <c r="N8" s="6">
        <f t="shared" si="6"/>
        <v>76.381686000000002</v>
      </c>
      <c r="O8" s="105">
        <f t="shared" ref="O8" si="7">+SUM(F7:F8)+SUM(E9:E18)</f>
        <v>97.231700000000004</v>
      </c>
      <c r="P8" s="73">
        <f t="shared" ref="P8" si="8">+SUM(G7:G8)+SUM(F9:F18)</f>
        <v>127.9246</v>
      </c>
      <c r="Q8" s="116">
        <f t="shared" ref="Q8:Q11" si="9">+P8/O8-1</f>
        <v>0.3156676269159131</v>
      </c>
      <c r="R8" s="7">
        <f t="shared" ref="R8:R11" si="10">+POWER(P8/K8,0.2)-1</f>
        <v>8.2209838766017507E-2</v>
      </c>
    </row>
    <row r="9" spans="1:20" x14ac:dyDescent="0.25">
      <c r="A9" s="78" t="s">
        <v>0</v>
      </c>
      <c r="B9" s="6">
        <f>+'[1]CONSUMO DOMESTICO VARIEDAD'!B126/10000</f>
        <v>5.4370970000000005</v>
      </c>
      <c r="C9" s="6">
        <f>+'[1]CONSUMO DOMESTICO VARIEDAD'!B138/10000</f>
        <v>5.3236319999999999</v>
      </c>
      <c r="D9" s="6">
        <f>+'[1]CONSUMO DOMESTICO VARIEDAD'!B150/10000</f>
        <v>4.8103579999999999</v>
      </c>
      <c r="E9" s="6">
        <f>+'[1]CONSUMO DOMESTICO VARIEDAD'!B162/10000</f>
        <v>5.1745999999999999</v>
      </c>
      <c r="F9" s="6">
        <f>+'[1]CONSUMO DOMESTICO VARIEDAD'!B174/10000</f>
        <v>5.5274999999999999</v>
      </c>
      <c r="G9" s="73">
        <f>+'[1]CONSUMO DOMESTICO VARIEDAD'!B186/10000</f>
        <v>9.0157000000000007</v>
      </c>
      <c r="H9" s="7">
        <f t="shared" si="5"/>
        <v>0.63106286748077811</v>
      </c>
      <c r="I9" s="2"/>
      <c r="J9" s="78" t="s">
        <v>0</v>
      </c>
      <c r="K9" s="6">
        <f>+SUM('[1]CONSUMO DOMESTICO VARIEDAD'!B115:B126)/10000</f>
        <v>86.107219000000001</v>
      </c>
      <c r="L9" s="6">
        <f>+SUM(C7:C9)+SUM(B10:B18)</f>
        <v>82.117520999999996</v>
      </c>
      <c r="M9" s="6">
        <f t="shared" ref="M9:N9" si="11">+SUM(D7:D9)+SUM(C10:C18)</f>
        <v>76.646395000000012</v>
      </c>
      <c r="N9" s="6">
        <f t="shared" si="11"/>
        <v>76.745928000000006</v>
      </c>
      <c r="O9" s="105">
        <f t="shared" ref="O9" si="12">+SUM(F7:F9)+SUM(E10:E18)</f>
        <v>97.584600000000009</v>
      </c>
      <c r="P9" s="73">
        <f t="shared" ref="P9" si="13">+SUM(G7:G9)+SUM(F10:F18)</f>
        <v>131.4128</v>
      </c>
      <c r="Q9" s="116">
        <f t="shared" si="9"/>
        <v>0.34665510746572714</v>
      </c>
      <c r="R9" s="7">
        <f t="shared" si="10"/>
        <v>8.8227311149010834E-2</v>
      </c>
    </row>
    <row r="10" spans="1:20" x14ac:dyDescent="0.25">
      <c r="A10" s="78" t="s">
        <v>1</v>
      </c>
      <c r="B10" s="6">
        <f>+'[1]CONSUMO DOMESTICO VARIEDAD'!B127/10000</f>
        <v>5.7370869999999998</v>
      </c>
      <c r="C10" s="6">
        <f>+'[1]CONSUMO DOMESTICO VARIEDAD'!B139/10000</f>
        <v>4.9161529999999996</v>
      </c>
      <c r="D10" s="6">
        <f>+'[1]CONSUMO DOMESTICO VARIEDAD'!B151/10000</f>
        <v>3.9098900000000003</v>
      </c>
      <c r="E10" s="6">
        <f>+'[1]CONSUMO DOMESTICO VARIEDAD'!B163/10000</f>
        <v>6.3578999999999999</v>
      </c>
      <c r="F10" s="6">
        <f>+'[1]CONSUMO DOMESTICO VARIEDAD'!B175/10000</f>
        <v>7.8026</v>
      </c>
      <c r="G10" s="73">
        <f>+'[1]CONSUMO DOMESTICO VARIEDAD'!B187/10000</f>
        <v>11.898899999999999</v>
      </c>
      <c r="H10" s="7">
        <f t="shared" si="5"/>
        <v>0.52499166944351883</v>
      </c>
      <c r="I10" s="2"/>
      <c r="J10" s="78" t="s">
        <v>1</v>
      </c>
      <c r="K10" s="6">
        <f>+SUM('[1]CONSUMO DOMESTICO VARIEDAD'!B116:B127)/10000</f>
        <v>86.211083000000002</v>
      </c>
      <c r="L10" s="6">
        <f>+SUM(C7:C10)+SUM(B11:B18)</f>
        <v>81.296587000000002</v>
      </c>
      <c r="M10" s="6">
        <f t="shared" ref="M10:N10" si="14">+SUM(D7:D10)+SUM(C11:C18)</f>
        <v>75.640132000000008</v>
      </c>
      <c r="N10" s="6">
        <f t="shared" si="14"/>
        <v>79.193938000000003</v>
      </c>
      <c r="O10" s="105">
        <f t="shared" ref="O10" si="15">+SUM(F7:F10)+SUM(E11:E18)</f>
        <v>99.029300000000006</v>
      </c>
      <c r="P10" s="73">
        <f t="shared" ref="P10" si="16">+SUM(G7:G10)+SUM(F11:F18)</f>
        <v>135.50909999999999</v>
      </c>
      <c r="Q10" s="116">
        <f t="shared" si="9"/>
        <v>0.36837380452048007</v>
      </c>
      <c r="R10" s="7">
        <f t="shared" si="10"/>
        <v>9.4664595479438063E-2</v>
      </c>
    </row>
    <row r="11" spans="1:20" x14ac:dyDescent="0.25">
      <c r="A11" s="78" t="s">
        <v>2</v>
      </c>
      <c r="B11" s="6">
        <f>+'[1]CONSUMO DOMESTICO VARIEDAD'!B128/10000</f>
        <v>5.9462019999999995</v>
      </c>
      <c r="C11" s="6">
        <f>+'[1]CONSUMO DOMESTICO VARIEDAD'!B140/10000</f>
        <v>5.7463009999999999</v>
      </c>
      <c r="D11" s="6">
        <f>+'[1]CONSUMO DOMESTICO VARIEDAD'!B152/10000</f>
        <v>4.5939920000000001</v>
      </c>
      <c r="E11" s="6">
        <f>+'[1]CONSUMO DOMESTICO VARIEDAD'!B164/10000</f>
        <v>8.3682999999999996</v>
      </c>
      <c r="F11" s="6">
        <f>+'[1]CONSUMO DOMESTICO VARIEDAD'!B176/10000</f>
        <v>10.292899999999999</v>
      </c>
      <c r="G11" s="73">
        <f>+'[1]CONSUMO DOMESTICO VARIEDAD'!B188/10000</f>
        <v>12.496499999999999</v>
      </c>
      <c r="H11" s="7">
        <f t="shared" si="5"/>
        <v>0.2140893237085757</v>
      </c>
      <c r="I11" s="2"/>
      <c r="J11" s="78" t="s">
        <v>2</v>
      </c>
      <c r="K11" s="6">
        <f>+SUM('[1]CONSUMO DOMESTICO VARIEDAD'!B117:B128)/10000</f>
        <v>85.562415000000001</v>
      </c>
      <c r="L11" s="6">
        <f>+SUM(C7:C11)+SUM(B12:B18)</f>
        <v>81.096686000000005</v>
      </c>
      <c r="M11" s="6">
        <f t="shared" ref="M11:N11" si="17">+SUM(D7:D11)+SUM(C12:C18)</f>
        <v>74.487823000000006</v>
      </c>
      <c r="N11" s="6">
        <f t="shared" si="17"/>
        <v>82.968245999999994</v>
      </c>
      <c r="O11" s="105">
        <f t="shared" ref="O11" si="18">+SUM(F7:F11)+SUM(E12:E18)</f>
        <v>100.9539</v>
      </c>
      <c r="P11" s="73">
        <f t="shared" ref="P11" si="19">+SUM(G7:G11)+SUM(F12:F18)</f>
        <v>137.71269999999998</v>
      </c>
      <c r="Q11" s="116">
        <f t="shared" si="9"/>
        <v>0.36411470978337612</v>
      </c>
      <c r="R11" s="7">
        <f t="shared" si="10"/>
        <v>9.9861985569777545E-2</v>
      </c>
    </row>
    <row r="12" spans="1:20" x14ac:dyDescent="0.25">
      <c r="A12" s="78" t="s">
        <v>3</v>
      </c>
      <c r="B12" s="6">
        <f>+'[1]CONSUMO DOMESTICO VARIEDAD'!B129/10000</f>
        <v>6.439095</v>
      </c>
      <c r="C12" s="6">
        <f>+'[1]CONSUMO DOMESTICO VARIEDAD'!B141/10000</f>
        <v>7.2411300000000001</v>
      </c>
      <c r="D12" s="6">
        <f>+'[1]CONSUMO DOMESTICO VARIEDAD'!B153/10000</f>
        <v>6.7542509999999991</v>
      </c>
      <c r="E12" s="6">
        <f>+'[1]CONSUMO DOMESTICO VARIEDAD'!B165/10000</f>
        <v>8.4581</v>
      </c>
      <c r="F12" s="6">
        <f>+'[1]CONSUMO DOMESTICO VARIEDAD'!B177/10000</f>
        <v>12.302899999999999</v>
      </c>
      <c r="G12" s="73">
        <f>+'[1]CONSUMO DOMESTICO VARIEDAD'!B189/10000</f>
        <v>12.785</v>
      </c>
      <c r="H12" s="7">
        <f t="shared" si="5"/>
        <v>3.9185883003194366E-2</v>
      </c>
      <c r="I12" s="2"/>
      <c r="J12" s="78" t="s">
        <v>3</v>
      </c>
      <c r="K12" s="6">
        <f>+SUM('[1]CONSUMO DOMESTICO VARIEDAD'!B118:B129)/10000</f>
        <v>84.386168000000012</v>
      </c>
      <c r="L12" s="6">
        <f>+SUM(C7:C12)+SUM(B13:B18)</f>
        <v>81.898721000000009</v>
      </c>
      <c r="M12" s="6">
        <f t="shared" ref="M12:N12" si="20">+SUM(D7:D12)+SUM(C13:C18)</f>
        <v>74.000944000000004</v>
      </c>
      <c r="N12" s="6">
        <f t="shared" si="20"/>
        <v>84.672095000000013</v>
      </c>
      <c r="O12" s="105">
        <f t="shared" ref="O12" si="21">+SUM(F7:F12)+SUM(E13:E18)</f>
        <v>104.7987</v>
      </c>
      <c r="P12" s="73">
        <f t="shared" ref="P12" si="22">+SUM(G7:G12)+SUM(F13:F18)</f>
        <v>138.19479999999999</v>
      </c>
      <c r="Q12" s="116">
        <f t="shared" ref="Q12:Q13" si="23">+P12/O12-1</f>
        <v>0.31866902929139385</v>
      </c>
      <c r="R12" s="7">
        <f t="shared" ref="R12:R13" si="24">+POWER(P12/K12,0.2)-1</f>
        <v>0.10368232396640042</v>
      </c>
    </row>
    <row r="13" spans="1:20" x14ac:dyDescent="0.25">
      <c r="A13" s="78" t="s">
        <v>4</v>
      </c>
      <c r="B13" s="6">
        <f>+'[1]CONSUMO DOMESTICO VARIEDAD'!B130/10000</f>
        <v>7.9094059999999997</v>
      </c>
      <c r="C13" s="6">
        <f>+'[1]CONSUMO DOMESTICO VARIEDAD'!B142/10000</f>
        <v>9.0815889999999992</v>
      </c>
      <c r="D13" s="6">
        <f>+'[1]CONSUMO DOMESTICO VARIEDAD'!B154/10000</f>
        <v>7.0631589999999997</v>
      </c>
      <c r="E13" s="6">
        <f>+'[1]CONSUMO DOMESTICO VARIEDAD'!B166/10000</f>
        <v>9.5698000000000008</v>
      </c>
      <c r="F13" s="6">
        <f>+'[1]CONSUMO DOMESTICO VARIEDAD'!B178/10000</f>
        <v>13.424799999999999</v>
      </c>
      <c r="G13" s="73">
        <f>+'[1]CONSUMO DOMESTICO VARIEDAD'!B190/10000</f>
        <v>10.685600000000001</v>
      </c>
      <c r="H13" s="7">
        <f t="shared" si="5"/>
        <v>-0.20404028365413251</v>
      </c>
      <c r="I13" s="2"/>
      <c r="J13" s="78" t="s">
        <v>4</v>
      </c>
      <c r="K13" s="6">
        <f>+SUM('[1]CONSUMO DOMESTICO VARIEDAD'!B119:B130)/10000</f>
        <v>83.088437999999982</v>
      </c>
      <c r="L13" s="6">
        <f>+SUM(C7:C13)+SUM(B14:B18)</f>
        <v>83.070903999999999</v>
      </c>
      <c r="M13" s="6">
        <f t="shared" ref="M13:N13" si="25">+SUM(D7:D13)+SUM(C14:C18)</f>
        <v>71.982514000000009</v>
      </c>
      <c r="N13" s="6">
        <f t="shared" si="25"/>
        <v>87.178736000000001</v>
      </c>
      <c r="O13" s="105">
        <f t="shared" ref="O13" si="26">+SUM(F7:F13)+SUM(E14:E18)</f>
        <v>108.6537</v>
      </c>
      <c r="P13" s="73">
        <f t="shared" ref="P13" si="27">+SUM(G7:G13)+SUM(F14:F18)</f>
        <v>135.4556</v>
      </c>
      <c r="Q13" s="116">
        <f t="shared" si="23"/>
        <v>0.24667268578980739</v>
      </c>
      <c r="R13" s="7">
        <f t="shared" si="24"/>
        <v>0.10268451022294278</v>
      </c>
    </row>
    <row r="14" spans="1:20" x14ac:dyDescent="0.25">
      <c r="A14" s="78" t="s">
        <v>5</v>
      </c>
      <c r="B14" s="6">
        <f>+'[1]CONSUMO DOMESTICO VARIEDAD'!B131/10000</f>
        <v>9.9608939999999997</v>
      </c>
      <c r="C14" s="6">
        <f>+'[1]CONSUMO DOMESTICO VARIEDAD'!B143/10000</f>
        <v>8.9323969999999999</v>
      </c>
      <c r="D14" s="6">
        <f>+'[1]CONSUMO DOMESTICO VARIEDAD'!B155/10000</f>
        <v>9.0501559999999994</v>
      </c>
      <c r="E14" s="6">
        <f>+'[1]CONSUMO DOMESTICO VARIEDAD'!B167/10000</f>
        <v>10.546200000000001</v>
      </c>
      <c r="F14" s="6">
        <f>+'[1]CONSUMO DOMESTICO VARIEDAD'!B179/10000</f>
        <v>13.159599999999999</v>
      </c>
      <c r="G14" s="73"/>
      <c r="H14" s="8"/>
      <c r="I14" s="2"/>
      <c r="J14" s="78" t="s">
        <v>5</v>
      </c>
      <c r="K14" s="6">
        <f>+SUM('[1]CONSUMO DOMESTICO VARIEDAD'!B120:B131)/10000</f>
        <v>85.131979000000001</v>
      </c>
      <c r="L14" s="6">
        <f>+SUM(C7:C14)+SUM(B15:B18)</f>
        <v>82.042406999999997</v>
      </c>
      <c r="M14" s="6">
        <f t="shared" ref="M14:N14" si="28">+SUM(D7:D14)+SUM(C15:C18)</f>
        <v>72.100273000000001</v>
      </c>
      <c r="N14" s="6">
        <f t="shared" si="28"/>
        <v>88.674779999999998</v>
      </c>
      <c r="O14" s="105">
        <f t="shared" ref="O14" si="29">+SUM(F7:F14)+SUM(E15:E18)</f>
        <v>111.2671</v>
      </c>
      <c r="P14" s="73"/>
      <c r="Q14" s="117"/>
      <c r="R14" s="8"/>
    </row>
    <row r="15" spans="1:20" x14ac:dyDescent="0.25">
      <c r="A15" s="78" t="s">
        <v>6</v>
      </c>
      <c r="B15" s="6">
        <f>+'[1]CONSUMO DOMESTICO VARIEDAD'!B132/10000</f>
        <v>10.176852999999999</v>
      </c>
      <c r="C15" s="6">
        <f>+'[1]CONSUMO DOMESTICO VARIEDAD'!B144/10000</f>
        <v>7.586322</v>
      </c>
      <c r="D15" s="6">
        <f>+'[1]CONSUMO DOMESTICO VARIEDAD'!B156/10000</f>
        <v>8.3268120000000003</v>
      </c>
      <c r="E15" s="6">
        <f>+'[1]CONSUMO DOMESTICO VARIEDAD'!B168/10000</f>
        <v>9.4437999999999995</v>
      </c>
      <c r="F15" s="6">
        <f>+'[1]CONSUMO DOMESTICO VARIEDAD'!B180/10000</f>
        <v>13.283300000000001</v>
      </c>
      <c r="G15" s="73"/>
      <c r="H15" s="8"/>
      <c r="I15" s="2"/>
      <c r="J15" s="78" t="s">
        <v>6</v>
      </c>
      <c r="K15" s="6">
        <f>+SUM('[1]CONSUMO DOMESTICO VARIEDAD'!B121:B132)/10000</f>
        <v>86.444982999999979</v>
      </c>
      <c r="L15" s="6">
        <f>+SUM(C7:C15)+SUM(B16:B18)</f>
        <v>79.451875999999999</v>
      </c>
      <c r="M15" s="6">
        <f t="shared" ref="M15:N15" si="30">+SUM(D7:D15)+SUM(C16:C18)</f>
        <v>72.84076300000001</v>
      </c>
      <c r="N15" s="6">
        <f t="shared" si="30"/>
        <v>89.791768000000005</v>
      </c>
      <c r="O15" s="105">
        <f t="shared" ref="O15" si="31">+SUM(F7:F15)+SUM(E16:E18)</f>
        <v>115.1066</v>
      </c>
      <c r="P15" s="73"/>
      <c r="Q15" s="117"/>
      <c r="R15" s="8"/>
    </row>
    <row r="16" spans="1:20" x14ac:dyDescent="0.25">
      <c r="A16" s="78" t="s">
        <v>7</v>
      </c>
      <c r="B16" s="6">
        <f>+'[1]CONSUMO DOMESTICO VARIEDAD'!B133/10000</f>
        <v>8.422231</v>
      </c>
      <c r="C16" s="6">
        <f>+'[1]CONSUMO DOMESTICO VARIEDAD'!B145/10000</f>
        <v>8.7883630000000004</v>
      </c>
      <c r="D16" s="6">
        <f>+'[1]CONSUMO DOMESTICO VARIEDAD'!B157/10000</f>
        <v>8.6342250000000007</v>
      </c>
      <c r="E16" s="6">
        <f>+'[1]CONSUMO DOMESTICO VARIEDAD'!B169/10000</f>
        <v>10.898300000000001</v>
      </c>
      <c r="F16" s="6">
        <f>+'[1]CONSUMO DOMESTICO VARIEDAD'!B181/10000</f>
        <v>11.477600000000001</v>
      </c>
      <c r="G16" s="73"/>
      <c r="H16" s="8"/>
      <c r="I16" s="2"/>
      <c r="J16" s="78" t="s">
        <v>7</v>
      </c>
      <c r="K16" s="6">
        <f>+SUM('[1]CONSUMO DOMESTICO VARIEDAD'!B122:B133)/10000</f>
        <v>85.851090000000013</v>
      </c>
      <c r="L16" s="6">
        <f>+SUM(C7:C16)+SUM(B17:B18)</f>
        <v>79.818008000000006</v>
      </c>
      <c r="M16" s="6">
        <f t="shared" ref="M16:N16" si="32">+SUM(D7:D16)+SUM(C17:C18)</f>
        <v>72.686625000000006</v>
      </c>
      <c r="N16" s="6">
        <f t="shared" si="32"/>
        <v>92.05584300000001</v>
      </c>
      <c r="O16" s="105">
        <f t="shared" ref="O16" si="33">+SUM(F7:F16)+SUM(E17:E18)</f>
        <v>115.68589999999999</v>
      </c>
      <c r="P16" s="73"/>
      <c r="Q16" s="117"/>
      <c r="R16" s="8"/>
    </row>
    <row r="17" spans="1:18" x14ac:dyDescent="0.25">
      <c r="A17" s="78" t="s">
        <v>8</v>
      </c>
      <c r="B17" s="6">
        <f>+'[1]CONSUMO DOMESTICO VARIEDAD'!B134/10000</f>
        <v>8.6039759999999994</v>
      </c>
      <c r="C17" s="6">
        <f>+'[1]CONSUMO DOMESTICO VARIEDAD'!B146/10000</f>
        <v>8.2647919999999999</v>
      </c>
      <c r="D17" s="6">
        <f>+'[1]CONSUMO DOMESTICO VARIEDAD'!B158/10000</f>
        <v>7.3662800000000006</v>
      </c>
      <c r="E17" s="6">
        <f>+'[1]CONSUMO DOMESTICO VARIEDAD'!B170/10000</f>
        <v>8.9895999999999994</v>
      </c>
      <c r="F17" s="6">
        <f>+'[1]CONSUMO DOMESTICO VARIEDAD'!B182/10000</f>
        <v>12.2911</v>
      </c>
      <c r="G17" s="73"/>
      <c r="H17" s="8"/>
      <c r="I17" s="2"/>
      <c r="J17" s="78" t="s">
        <v>8</v>
      </c>
      <c r="K17" s="6">
        <f>+SUM('[1]CONSUMO DOMESTICO VARIEDAD'!B123:B134)/10000</f>
        <v>85.159047000000015</v>
      </c>
      <c r="L17" s="6">
        <f>+SUM(C7:C17)+SUM(B18)</f>
        <v>79.478824000000003</v>
      </c>
      <c r="M17" s="6">
        <f t="shared" ref="M17:N17" si="34">+SUM(D7:D17)+SUM(C18)</f>
        <v>71.78811300000001</v>
      </c>
      <c r="N17" s="6">
        <f t="shared" si="34"/>
        <v>93.679163000000003</v>
      </c>
      <c r="O17" s="105">
        <f t="shared" ref="O17" si="35">+SUM(F7:F17)+SUM(E18)</f>
        <v>118.98739999999999</v>
      </c>
      <c r="P17" s="73"/>
      <c r="Q17" s="117"/>
      <c r="R17" s="8"/>
    </row>
    <row r="18" spans="1:18" x14ac:dyDescent="0.25">
      <c r="A18" s="78" t="s">
        <v>9</v>
      </c>
      <c r="B18" s="6">
        <f>+'[1]CONSUMO DOMESTICO VARIEDAD'!B135/10000</f>
        <v>5.7081589999999993</v>
      </c>
      <c r="C18" s="6">
        <f>+'[1]CONSUMO DOMESTICO VARIEDAD'!B147/10000</f>
        <v>3.931235</v>
      </c>
      <c r="D18" s="6">
        <f>+'[1]CONSUMO DOMESTICO VARIEDAD'!B159/10000</f>
        <v>5.9525629999999996</v>
      </c>
      <c r="E18" s="6">
        <f>+'[1]CONSUMO DOMESTICO VARIEDAD'!B171/10000</f>
        <v>7.9772999999999996</v>
      </c>
      <c r="F18" s="6">
        <f>+'[1]CONSUMO DOMESTICO VARIEDAD'!B183/10000</f>
        <v>9.9901999999999997</v>
      </c>
      <c r="G18" s="73"/>
      <c r="H18" s="8"/>
      <c r="I18" s="2"/>
      <c r="J18" s="78" t="s">
        <v>9</v>
      </c>
      <c r="K18" s="6">
        <f>+SUM('[1]CONSUMO DOMESTICO VARIEDAD'!B124:B135)/10000</f>
        <v>83.658736000000005</v>
      </c>
      <c r="L18" s="6">
        <f>+SUM(C7:C18)</f>
        <v>77.701900000000009</v>
      </c>
      <c r="M18" s="6">
        <f t="shared" ref="M18:N18" si="36">+SUM(D7:D18)</f>
        <v>73.809441000000007</v>
      </c>
      <c r="N18" s="6">
        <f t="shared" si="36"/>
        <v>95.703900000000004</v>
      </c>
      <c r="O18" s="105">
        <f t="shared" ref="O18" si="37">+SUM(F7:F18)</f>
        <v>121.0003</v>
      </c>
      <c r="P18" s="73"/>
      <c r="Q18" s="117"/>
      <c r="R18" s="8"/>
    </row>
    <row r="19" spans="1:18" ht="25.5" x14ac:dyDescent="0.25">
      <c r="A19" s="89" t="s">
        <v>13</v>
      </c>
      <c r="B19" s="90">
        <f>SUM(B7:B18)</f>
        <v>83.658736000000005</v>
      </c>
      <c r="C19" s="90">
        <f t="shared" ref="C19:F19" si="38">SUM(C7:C18)</f>
        <v>77.701900000000009</v>
      </c>
      <c r="D19" s="90">
        <f t="shared" si="38"/>
        <v>73.809441000000007</v>
      </c>
      <c r="E19" s="90">
        <f t="shared" si="38"/>
        <v>95.703900000000004</v>
      </c>
      <c r="F19" s="90">
        <f t="shared" si="38"/>
        <v>121.0003</v>
      </c>
      <c r="G19" s="91"/>
      <c r="H19" s="92"/>
      <c r="I19" s="3"/>
      <c r="J19" s="79" t="s">
        <v>14</v>
      </c>
      <c r="K19" s="82">
        <f t="shared" ref="K19" si="39">+AVERAGE(K7:K18)</f>
        <v>85.273354833333329</v>
      </c>
      <c r="L19" s="82">
        <f>+AVERAGE(L7:L18)</f>
        <v>81.112269083333345</v>
      </c>
      <c r="M19" s="82">
        <f t="shared" ref="M19:P19" si="40">+AVERAGE(M7:M18)</f>
        <v>74.192898250000013</v>
      </c>
      <c r="N19" s="82">
        <f t="shared" si="40"/>
        <v>85.238994500000004</v>
      </c>
      <c r="O19" s="106">
        <f t="shared" si="40"/>
        <v>107.21310833333331</v>
      </c>
      <c r="P19" s="83">
        <f t="shared" si="40"/>
        <v>132.98412857142856</v>
      </c>
      <c r="Q19" s="118">
        <f t="shared" ref="Q19" si="41">+P19/O19-1</f>
        <v>0.24037191569869676</v>
      </c>
      <c r="R19" s="113">
        <f t="shared" ref="R19" si="42">+POWER(P19/K19,0.2)-1</f>
        <v>9.2942445325881806E-2</v>
      </c>
    </row>
    <row r="20" spans="1:18" ht="25.5" x14ac:dyDescent="0.25">
      <c r="A20" s="93" t="s">
        <v>15</v>
      </c>
      <c r="B20" s="94">
        <f>+B19/B$163</f>
        <v>8.8843840201861021E-2</v>
      </c>
      <c r="C20" s="94">
        <f>+C19/C$163</f>
        <v>8.7060659740079316E-2</v>
      </c>
      <c r="D20" s="94">
        <f>+D19/D$163</f>
        <v>8.7910024284122201E-2</v>
      </c>
      <c r="E20" s="94">
        <f>+E19/E$163</f>
        <v>0.10810832487159414</v>
      </c>
      <c r="F20" s="94">
        <f>+F19/F$163</f>
        <v>0.12848365033675374</v>
      </c>
      <c r="G20" s="95"/>
      <c r="H20" s="96"/>
      <c r="I20" s="3"/>
      <c r="J20" s="80" t="s">
        <v>15</v>
      </c>
      <c r="K20" s="84">
        <f t="shared" ref="K20:P20" si="43">+K19/K$163</f>
        <v>8.6656594467182879E-2</v>
      </c>
      <c r="L20" s="84">
        <f t="shared" si="43"/>
        <v>8.8919344557827407E-2</v>
      </c>
      <c r="M20" s="84">
        <f t="shared" si="43"/>
        <v>8.5251803390906752E-2</v>
      </c>
      <c r="N20" s="84">
        <f t="shared" si="43"/>
        <v>9.9740642212967204E-2</v>
      </c>
      <c r="O20" s="107">
        <f t="shared" si="43"/>
        <v>0.11675933396435921</v>
      </c>
      <c r="P20" s="110">
        <f t="shared" si="43"/>
        <v>0.14621379504417123</v>
      </c>
      <c r="Q20" s="110"/>
      <c r="R20" s="114"/>
    </row>
    <row r="21" spans="1:18" ht="26.25" thickBot="1" x14ac:dyDescent="0.3">
      <c r="A21" s="97" t="s">
        <v>12</v>
      </c>
      <c r="B21" s="98"/>
      <c r="C21" s="99">
        <f>+C19/B19-1</f>
        <v>-7.1203992372057767E-2</v>
      </c>
      <c r="D21" s="99">
        <f t="shared" ref="D21:F21" si="44">+D19/C19-1</f>
        <v>-5.009477245730154E-2</v>
      </c>
      <c r="E21" s="99">
        <f t="shared" si="44"/>
        <v>0.29663493861171486</v>
      </c>
      <c r="F21" s="99">
        <f t="shared" si="44"/>
        <v>0.26431942689900811</v>
      </c>
      <c r="G21" s="100"/>
      <c r="H21" s="101"/>
      <c r="I21" s="2"/>
      <c r="J21" s="81" t="s">
        <v>12</v>
      </c>
      <c r="K21" s="85"/>
      <c r="L21" s="86">
        <f>+L19/K19-1</f>
        <v>-4.8797021744164004E-2</v>
      </c>
      <c r="M21" s="86">
        <f t="shared" ref="M21:P21" si="45">+M19/L19-1</f>
        <v>-8.5306093782489212E-2</v>
      </c>
      <c r="N21" s="86">
        <f t="shared" si="45"/>
        <v>0.14888347147161074</v>
      </c>
      <c r="O21" s="108">
        <f t="shared" si="45"/>
        <v>0.25779414647287169</v>
      </c>
      <c r="P21" s="111">
        <f t="shared" si="45"/>
        <v>0.24037191569869676</v>
      </c>
      <c r="Q21" s="87"/>
      <c r="R21" s="88"/>
    </row>
    <row r="22" spans="1:18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</row>
    <row r="23" spans="1:18" ht="15.75" thickBot="1" x14ac:dyDescent="0.3">
      <c r="A23" s="266" t="s">
        <v>272</v>
      </c>
      <c r="B23" s="267"/>
      <c r="C23" s="267"/>
      <c r="D23" s="267"/>
      <c r="E23" s="267"/>
      <c r="F23" s="267"/>
      <c r="G23" s="267"/>
      <c r="H23" s="268"/>
      <c r="I23" s="2"/>
      <c r="J23" s="266" t="s">
        <v>273</v>
      </c>
      <c r="K23" s="267"/>
      <c r="L23" s="267"/>
      <c r="M23" s="267"/>
      <c r="N23" s="267"/>
      <c r="O23" s="267"/>
      <c r="P23" s="267"/>
      <c r="Q23" s="267"/>
      <c r="R23" s="268"/>
    </row>
    <row r="24" spans="1:18" ht="38.25" x14ac:dyDescent="0.25">
      <c r="A24" s="74"/>
      <c r="B24" s="75">
        <v>2016</v>
      </c>
      <c r="C24" s="75">
        <f>+B24+1</f>
        <v>2017</v>
      </c>
      <c r="D24" s="75">
        <f t="shared" ref="D24:G24" si="46">+C24+1</f>
        <v>2018</v>
      </c>
      <c r="E24" s="75">
        <f t="shared" si="46"/>
        <v>2019</v>
      </c>
      <c r="F24" s="75">
        <f t="shared" si="46"/>
        <v>2020</v>
      </c>
      <c r="G24" s="76">
        <f t="shared" si="46"/>
        <v>2021</v>
      </c>
      <c r="H24" s="77" t="s">
        <v>16</v>
      </c>
      <c r="I24" s="2"/>
      <c r="J24" s="103"/>
      <c r="K24" s="102">
        <v>2016</v>
      </c>
      <c r="L24" s="102">
        <f>+K24+1</f>
        <v>2017</v>
      </c>
      <c r="M24" s="102">
        <f t="shared" ref="M24:P24" si="47">+L24+1</f>
        <v>2018</v>
      </c>
      <c r="N24" s="102">
        <f t="shared" si="47"/>
        <v>2019</v>
      </c>
      <c r="O24" s="104">
        <f t="shared" si="47"/>
        <v>2020</v>
      </c>
      <c r="P24" s="109">
        <f t="shared" si="47"/>
        <v>2021</v>
      </c>
      <c r="Q24" s="115" t="s">
        <v>16</v>
      </c>
      <c r="R24" s="112" t="s">
        <v>21</v>
      </c>
    </row>
    <row r="25" spans="1:18" x14ac:dyDescent="0.25">
      <c r="A25" s="78" t="s">
        <v>10</v>
      </c>
      <c r="B25" s="6">
        <f>+'[1]CONSUMO DOMESTICO VARIEDAD'!C124/10000</f>
        <v>2.2597770000000001</v>
      </c>
      <c r="C25" s="6">
        <f>+'[1]CONSUMO DOMESTICO VARIEDAD'!C136/10000</f>
        <v>1.9426729999999999</v>
      </c>
      <c r="D25" s="6">
        <f>+'[1]CONSUMO DOMESTICO VARIEDAD'!C148/10000</f>
        <v>1.8811419999999999</v>
      </c>
      <c r="E25" s="6">
        <f>+'[1]CONSUMO DOMESTICO VARIEDAD'!C160/10000</f>
        <v>1.8033999999999999</v>
      </c>
      <c r="F25" s="6">
        <f>+'[1]CONSUMO DOMESTICO VARIEDAD'!C172/10000</f>
        <v>2.2094999999999998</v>
      </c>
      <c r="G25" s="73">
        <f>+'[1]CONSUMO DOMESTICO VARIEDAD'!C184/10000</f>
        <v>2.7627999999999999</v>
      </c>
      <c r="H25" s="7">
        <f>+G25/F25-1</f>
        <v>0.25041864675265901</v>
      </c>
      <c r="I25" s="2"/>
      <c r="J25" s="78" t="s">
        <v>10</v>
      </c>
      <c r="K25" s="6">
        <f>+SUM('[1]CONSUMO EN ARGENTINA POR COLOR'!E306:E317)/10000</f>
        <v>32.206181000000001</v>
      </c>
      <c r="L25" s="6">
        <f>+SUM(C25)+SUM(B26:B36)</f>
        <v>32.624073000000003</v>
      </c>
      <c r="M25" s="6">
        <f t="shared" ref="M25:N25" si="48">+SUM(D25)+SUM(C26:C36)</f>
        <v>28.512941999999999</v>
      </c>
      <c r="N25" s="6">
        <f t="shared" si="48"/>
        <v>31.656168999999998</v>
      </c>
      <c r="O25" s="105">
        <f t="shared" ref="O25" si="49">+SUM(F25)+SUM(E26:E36)</f>
        <v>34.427600000000005</v>
      </c>
      <c r="P25" s="73">
        <f t="shared" ref="P25" si="50">+SUM(G25)+SUM(F26:F36)</f>
        <v>40.975399999999993</v>
      </c>
      <c r="Q25" s="116">
        <f>+P25/O25-1</f>
        <v>0.19019042860960345</v>
      </c>
      <c r="R25" s="7">
        <f>+POWER(P25/K25,0.2)-1</f>
        <v>4.9341368433933219E-2</v>
      </c>
    </row>
    <row r="26" spans="1:18" x14ac:dyDescent="0.25">
      <c r="A26" s="78" t="s">
        <v>11</v>
      </c>
      <c r="B26" s="6">
        <f>+'[1]CONSUMO EN ARGENTINA POR COLOR'!E318/10000</f>
        <v>1.5722</v>
      </c>
      <c r="C26" s="6">
        <f>+'[1]CONSUMO EN ARGENTINA POR COLOR'!E330/10000</f>
        <v>1.7121999999999999</v>
      </c>
      <c r="D26" s="6">
        <f>+'[1]CONSUMO DOMESTICO VARIEDAD'!C149/10000</f>
        <v>2.2673730000000001</v>
      </c>
      <c r="E26" s="6">
        <f>+'[1]CONSUMO DOMESTICO VARIEDAD'!C161/10000</f>
        <v>1.4240999999999999</v>
      </c>
      <c r="F26" s="6">
        <f>+'[1]CONSUMO DOMESTICO VARIEDAD'!C173/10000</f>
        <v>2.5247999999999999</v>
      </c>
      <c r="G26" s="73">
        <f>+'[1]CONSUMO DOMESTICO VARIEDAD'!C185/10000</f>
        <v>2.2075999999999998</v>
      </c>
      <c r="H26" s="7">
        <f t="shared" ref="H26:H31" si="51">+G26/F26-1</f>
        <v>-0.12563371356147024</v>
      </c>
      <c r="I26" s="2"/>
      <c r="J26" s="78" t="s">
        <v>11</v>
      </c>
      <c r="K26" s="6">
        <f>+SUM('[1]CONSUMO EN ARGENTINA POR COLOR'!E307:E318)/10000</f>
        <v>32.054473000000002</v>
      </c>
      <c r="L26" s="6">
        <f>+SUM(C25:C26)+SUM(B27:B36)</f>
        <v>32.764072999999996</v>
      </c>
      <c r="M26" s="6">
        <f t="shared" ref="M26:N26" si="52">+SUM(D25:D26)+SUM(C27:C36)</f>
        <v>29.068114999999999</v>
      </c>
      <c r="N26" s="6">
        <f t="shared" si="52"/>
        <v>30.812895999999995</v>
      </c>
      <c r="O26" s="105">
        <f t="shared" ref="O26" si="53">+SUM(F25:F26)+SUM(E27:E36)</f>
        <v>35.528300000000002</v>
      </c>
      <c r="P26" s="73">
        <f t="shared" ref="P26" si="54">+SUM(G25:G26)+SUM(F27:F36)</f>
        <v>40.658199999999994</v>
      </c>
      <c r="Q26" s="116">
        <f t="shared" ref="Q26:Q29" si="55">+P26/O26-1</f>
        <v>0.14438912078540178</v>
      </c>
      <c r="R26" s="7">
        <f t="shared" ref="R26:R29" si="56">+POWER(P26/K26,0.2)-1</f>
        <v>4.8701529334085336E-2</v>
      </c>
    </row>
    <row r="27" spans="1:18" x14ac:dyDescent="0.25">
      <c r="A27" s="78" t="s">
        <v>0</v>
      </c>
      <c r="B27" s="6">
        <f>+'[1]CONSUMO EN ARGENTINA POR COLOR'!E319/10000</f>
        <v>2.6135999999999999</v>
      </c>
      <c r="C27" s="6">
        <f>+'[1]CONSUMO EN ARGENTINA POR COLOR'!E331/10000</f>
        <v>2.1254</v>
      </c>
      <c r="D27" s="6">
        <f>+'[1]CONSUMO DOMESTICO VARIEDAD'!C150/10000</f>
        <v>2.0899030000000001</v>
      </c>
      <c r="E27" s="6">
        <f>+'[1]CONSUMO DOMESTICO VARIEDAD'!C162/10000</f>
        <v>2.6802000000000001</v>
      </c>
      <c r="F27" s="6">
        <f>+'[1]CONSUMO DOMESTICO VARIEDAD'!C174/10000</f>
        <v>2.6400999999999999</v>
      </c>
      <c r="G27" s="73">
        <f>+'[1]CONSUMO DOMESTICO VARIEDAD'!C186/10000</f>
        <v>3.4201000000000001</v>
      </c>
      <c r="H27" s="7">
        <f t="shared" si="51"/>
        <v>0.29544335441839342</v>
      </c>
      <c r="I27" s="2"/>
      <c r="J27" s="78" t="s">
        <v>0</v>
      </c>
      <c r="K27" s="6">
        <f>+SUM('[1]CONSUMO EN ARGENTINA POR COLOR'!E308:E319)/10000</f>
        <v>32.106722000000005</v>
      </c>
      <c r="L27" s="6">
        <f>+SUM(C25:C27)+SUM(B28:B36)</f>
        <v>32.275872999999997</v>
      </c>
      <c r="M27" s="6">
        <f t="shared" ref="M27:N27" si="57">+SUM(D25:D27)+SUM(C28:C36)</f>
        <v>29.032617999999999</v>
      </c>
      <c r="N27" s="6">
        <f t="shared" si="57"/>
        <v>31.403193000000002</v>
      </c>
      <c r="O27" s="105">
        <f t="shared" ref="O27" si="58">+SUM(F25:F27)+SUM(E28:E36)</f>
        <v>35.488199999999999</v>
      </c>
      <c r="P27" s="73">
        <f t="shared" ref="P27" si="59">+SUM(G25:G27)+SUM(F28:F36)</f>
        <v>41.438199999999995</v>
      </c>
      <c r="Q27" s="116">
        <f t="shared" si="55"/>
        <v>0.16766136349547156</v>
      </c>
      <c r="R27" s="7">
        <f t="shared" si="56"/>
        <v>5.2351883999970594E-2</v>
      </c>
    </row>
    <row r="28" spans="1:18" x14ac:dyDescent="0.25">
      <c r="A28" s="78" t="s">
        <v>1</v>
      </c>
      <c r="B28" s="6">
        <f>+'[1]CONSUMO EN ARGENTINA POR COLOR'!E320/10000</f>
        <v>3.2332999999999998</v>
      </c>
      <c r="C28" s="6">
        <f>+'[1]CONSUMO EN ARGENTINA POR COLOR'!E332/10000</f>
        <v>2.2113999999999998</v>
      </c>
      <c r="D28" s="6">
        <f>+'[1]CONSUMO DOMESTICO VARIEDAD'!C151/10000</f>
        <v>2.6149240000000002</v>
      </c>
      <c r="E28" s="6">
        <f>+'[1]CONSUMO DOMESTICO VARIEDAD'!C163/10000</f>
        <v>2.4527000000000001</v>
      </c>
      <c r="F28" s="6">
        <f>+'[1]CONSUMO DOMESTICO VARIEDAD'!C175/10000</f>
        <v>2.7423999999999999</v>
      </c>
      <c r="G28" s="73">
        <f>+'[1]CONSUMO DOMESTICO VARIEDAD'!C187/10000</f>
        <v>2.6941999999999999</v>
      </c>
      <c r="H28" s="7">
        <f t="shared" si="51"/>
        <v>-1.7575845974329041E-2</v>
      </c>
      <c r="I28" s="2"/>
      <c r="J28" s="78" t="s">
        <v>1</v>
      </c>
      <c r="K28" s="6">
        <f>+SUM('[1]CONSUMO EN ARGENTINA POR COLOR'!E309:E320)/10000</f>
        <v>32.873573</v>
      </c>
      <c r="L28" s="6">
        <f>+SUM(C25:C28)+SUM(B29:B36)</f>
        <v>31.253972999999998</v>
      </c>
      <c r="M28" s="6">
        <f t="shared" ref="M28:N28" si="60">+SUM(D25:D28)+SUM(C29:C36)</f>
        <v>29.436141999999997</v>
      </c>
      <c r="N28" s="6">
        <f t="shared" si="60"/>
        <v>31.240969</v>
      </c>
      <c r="O28" s="105">
        <f t="shared" ref="O28" si="61">+SUM(F25:F28)+SUM(E29:E36)</f>
        <v>35.777900000000002</v>
      </c>
      <c r="P28" s="73">
        <f t="shared" ref="P28" si="62">+SUM(G25:G28)+SUM(F29:F36)</f>
        <v>41.39</v>
      </c>
      <c r="Q28" s="116">
        <f t="shared" si="55"/>
        <v>0.15685940203309867</v>
      </c>
      <c r="R28" s="7">
        <f t="shared" si="56"/>
        <v>4.7151944043530181E-2</v>
      </c>
    </row>
    <row r="29" spans="1:18" x14ac:dyDescent="0.25">
      <c r="A29" s="78" t="s">
        <v>2</v>
      </c>
      <c r="B29" s="6">
        <f>+'[1]CONSUMO EN ARGENTINA POR COLOR'!E321/10000</f>
        <v>2.2410999999999999</v>
      </c>
      <c r="C29" s="6">
        <f>+'[1]CONSUMO EN ARGENTINA POR COLOR'!E333/10000</f>
        <v>2.0110999999999999</v>
      </c>
      <c r="D29" s="6">
        <f>+'[1]CONSUMO DOMESTICO VARIEDAD'!C152/10000</f>
        <v>2.5491099999999998</v>
      </c>
      <c r="E29" s="6">
        <f>+'[1]CONSUMO DOMESTICO VARIEDAD'!C164/10000</f>
        <v>3.3456000000000001</v>
      </c>
      <c r="F29" s="6">
        <f>+'[1]CONSUMO DOMESTICO VARIEDAD'!C176/10000</f>
        <v>4.1425000000000001</v>
      </c>
      <c r="G29" s="73">
        <f>+'[1]CONSUMO DOMESTICO VARIEDAD'!C188/10000</f>
        <v>3.3153000000000001</v>
      </c>
      <c r="H29" s="7">
        <f t="shared" si="51"/>
        <v>-0.19968617984308989</v>
      </c>
      <c r="I29" s="2"/>
      <c r="J29" s="78" t="s">
        <v>2</v>
      </c>
      <c r="K29" s="6">
        <f>+SUM('[1]CONSUMO EN ARGENTINA POR COLOR'!E310:E321)/10000</f>
        <v>32.908726000000001</v>
      </c>
      <c r="L29" s="6">
        <f>+SUM(C25:C29)+SUM(B30:B36)</f>
        <v>31.023973000000002</v>
      </c>
      <c r="M29" s="6">
        <f t="shared" ref="M29:N29" si="63">+SUM(D25:D29)+SUM(C30:C36)</f>
        <v>29.974152</v>
      </c>
      <c r="N29" s="6">
        <f t="shared" si="63"/>
        <v>32.037458999999998</v>
      </c>
      <c r="O29" s="105">
        <f t="shared" ref="O29" si="64">+SUM(F25:F29)+SUM(E30:E36)</f>
        <v>36.574799999999996</v>
      </c>
      <c r="P29" s="73">
        <f t="shared" ref="P29" si="65">+SUM(G25:G29)+SUM(F30:F36)</f>
        <v>40.562800000000003</v>
      </c>
      <c r="Q29" s="116">
        <f t="shared" si="55"/>
        <v>0.10903682316786445</v>
      </c>
      <c r="R29" s="7">
        <f t="shared" si="56"/>
        <v>4.2709598263593218E-2</v>
      </c>
    </row>
    <row r="30" spans="1:18" x14ac:dyDescent="0.25">
      <c r="A30" s="78" t="s">
        <v>3</v>
      </c>
      <c r="B30" s="6">
        <f>+'[1]CONSUMO EN ARGENTINA POR COLOR'!E322/10000</f>
        <v>2.3469000000000002</v>
      </c>
      <c r="C30" s="6">
        <f>+'[1]CONSUMO EN ARGENTINA POR COLOR'!E334/10000</f>
        <v>1.8849</v>
      </c>
      <c r="D30" s="6">
        <f>+'[1]CONSUMO DOMESTICO VARIEDAD'!C153/10000</f>
        <v>3.0656639999999999</v>
      </c>
      <c r="E30" s="6">
        <f>+'[1]CONSUMO DOMESTICO VARIEDAD'!C165/10000</f>
        <v>3.2429999999999999</v>
      </c>
      <c r="F30" s="6">
        <f>+'[1]CONSUMO DOMESTICO VARIEDAD'!C177/10000</f>
        <v>3.9037999999999999</v>
      </c>
      <c r="G30" s="73">
        <f>+'[1]CONSUMO DOMESTICO VARIEDAD'!C189/10000</f>
        <v>2.5125000000000002</v>
      </c>
      <c r="H30" s="7">
        <f t="shared" si="51"/>
        <v>-0.35639633177929186</v>
      </c>
      <c r="I30" s="2"/>
      <c r="J30" s="78" t="s">
        <v>3</v>
      </c>
      <c r="K30" s="6">
        <f>+SUM('[1]CONSUMO EN ARGENTINA POR COLOR'!E311:E322)/10000</f>
        <v>32.284540999999997</v>
      </c>
      <c r="L30" s="6">
        <f>+SUM(C25:C30)+SUM(B31:B36)</f>
        <v>30.561972999999995</v>
      </c>
      <c r="M30" s="6">
        <f t="shared" ref="M30:N30" si="66">+SUM(D25:D30)+SUM(C31:C36)</f>
        <v>31.154916</v>
      </c>
      <c r="N30" s="6">
        <f t="shared" si="66"/>
        <v>32.214795000000002</v>
      </c>
      <c r="O30" s="105">
        <f t="shared" ref="O30" si="67">+SUM(F25:F30)+SUM(E31:E36)</f>
        <v>37.235600000000005</v>
      </c>
      <c r="P30" s="73">
        <f t="shared" ref="P30" si="68">+SUM(G25:G30)+SUM(F31:F36)</f>
        <v>39.171500000000002</v>
      </c>
      <c r="Q30" s="116">
        <f t="shared" ref="Q30:Q31" si="69">+P30/O30-1</f>
        <v>5.1990568165948714E-2</v>
      </c>
      <c r="R30" s="7">
        <f t="shared" ref="R30:R31" si="70">+POWER(P30/K30,0.2)-1</f>
        <v>3.9429688753822578E-2</v>
      </c>
    </row>
    <row r="31" spans="1:18" x14ac:dyDescent="0.25">
      <c r="A31" s="78" t="s">
        <v>4</v>
      </c>
      <c r="B31" s="6">
        <f>+'[1]CONSUMO EN ARGENTINA POR COLOR'!E323/10000</f>
        <v>2.7496999999999998</v>
      </c>
      <c r="C31" s="6">
        <f>+'[1]CONSUMO EN ARGENTINA POR COLOR'!E335/10000</f>
        <v>2.1284999999999998</v>
      </c>
      <c r="D31" s="6">
        <f>+'[1]CONSUMO DOMESTICO VARIEDAD'!C154/10000</f>
        <v>2.9310990000000001</v>
      </c>
      <c r="E31" s="6">
        <f>+'[1]CONSUMO DOMESTICO VARIEDAD'!C166/10000</f>
        <v>2.9285999999999999</v>
      </c>
      <c r="F31" s="6">
        <f>+'[1]CONSUMO DOMESTICO VARIEDAD'!C178/10000</f>
        <v>4.8765999999999998</v>
      </c>
      <c r="G31" s="73">
        <f>+'[1]CONSUMO DOMESTICO VARIEDAD'!C190/10000</f>
        <v>3.1440999999999999</v>
      </c>
      <c r="H31" s="7">
        <f t="shared" si="51"/>
        <v>-0.3552680146003363</v>
      </c>
      <c r="I31" s="2"/>
      <c r="J31" s="78" t="s">
        <v>4</v>
      </c>
      <c r="K31" s="6">
        <f>+SUM('[1]CONSUMO EN ARGENTINA POR COLOR'!E312:E323)/10000</f>
        <v>31.727258999999997</v>
      </c>
      <c r="L31" s="6">
        <f>+SUM(C25:C31)+SUM(B32:B36)</f>
        <v>29.940772999999997</v>
      </c>
      <c r="M31" s="6">
        <f t="shared" ref="M31:N31" si="71">+SUM(D25:D31)+SUM(C32:C36)</f>
        <v>31.957515000000004</v>
      </c>
      <c r="N31" s="6">
        <f t="shared" si="71"/>
        <v>32.212296000000002</v>
      </c>
      <c r="O31" s="105">
        <f t="shared" ref="O31" si="72">+SUM(F25:F31)+SUM(E32:E36)</f>
        <v>39.183599999999998</v>
      </c>
      <c r="P31" s="73">
        <f t="shared" ref="P31" si="73">+SUM(G25:G31)+SUM(F32:F36)</f>
        <v>37.439000000000007</v>
      </c>
      <c r="Q31" s="116">
        <f t="shared" si="69"/>
        <v>-4.4523729315325555E-2</v>
      </c>
      <c r="R31" s="7">
        <f t="shared" si="70"/>
        <v>3.3661491702035695E-2</v>
      </c>
    </row>
    <row r="32" spans="1:18" x14ac:dyDescent="0.25">
      <c r="A32" s="78" t="s">
        <v>5</v>
      </c>
      <c r="B32" s="6">
        <f>+'[1]CONSUMO EN ARGENTINA POR COLOR'!E324/10000</f>
        <v>3.5886999999999998</v>
      </c>
      <c r="C32" s="6">
        <f>+'[1]CONSUMO EN ARGENTINA POR COLOR'!E336/10000</f>
        <v>2.5442</v>
      </c>
      <c r="D32" s="6">
        <f>+'[1]CONSUMO DOMESTICO VARIEDAD'!C155/10000</f>
        <v>3.2839860000000001</v>
      </c>
      <c r="E32" s="6">
        <f>+'[1]CONSUMO DOMESTICO VARIEDAD'!C167/10000</f>
        <v>3.2740999999999998</v>
      </c>
      <c r="F32" s="6">
        <f>+'[1]CONSUMO DOMESTICO VARIEDAD'!C179/10000</f>
        <v>3.3778999999999999</v>
      </c>
      <c r="G32" s="73"/>
      <c r="H32" s="8"/>
      <c r="I32" s="2"/>
      <c r="J32" s="78" t="s">
        <v>5</v>
      </c>
      <c r="K32" s="6">
        <f>+SUM('[1]CONSUMO EN ARGENTINA POR COLOR'!E313:E324)/10000</f>
        <v>31.262139000000001</v>
      </c>
      <c r="L32" s="6">
        <f>+SUM(C25:C32)+SUM(B33:B36)</f>
        <v>28.896272999999997</v>
      </c>
      <c r="M32" s="6">
        <f t="shared" ref="M32:N32" si="74">+SUM(D25:D32)+SUM(C33:C36)</f>
        <v>32.697300999999996</v>
      </c>
      <c r="N32" s="6">
        <f t="shared" si="74"/>
        <v>32.20241</v>
      </c>
      <c r="O32" s="105">
        <f t="shared" ref="O32" si="75">+SUM(F25:F32)+SUM(E33:E36)</f>
        <v>39.287399999999998</v>
      </c>
      <c r="P32" s="73"/>
      <c r="Q32" s="117"/>
      <c r="R32" s="8"/>
    </row>
    <row r="33" spans="1:18" x14ac:dyDescent="0.25">
      <c r="A33" s="78" t="s">
        <v>6</v>
      </c>
      <c r="B33" s="6">
        <f>+'[1]CONSUMO EN ARGENTINA POR COLOR'!E325/10000</f>
        <v>3.8384</v>
      </c>
      <c r="C33" s="6">
        <f>+'[1]CONSUMO EN ARGENTINA POR COLOR'!E337/10000</f>
        <v>3.3595000000000002</v>
      </c>
      <c r="D33" s="6">
        <f>+'[1]CONSUMO DOMESTICO VARIEDAD'!C156/10000</f>
        <v>2.9780709999999999</v>
      </c>
      <c r="E33" s="6">
        <f>+'[1]CONSUMO DOMESTICO VARIEDAD'!C168/10000</f>
        <v>3.3106</v>
      </c>
      <c r="F33" s="6">
        <f>+'[1]CONSUMO DOMESTICO VARIEDAD'!C180/10000</f>
        <v>3.8178999999999998</v>
      </c>
      <c r="G33" s="73"/>
      <c r="H33" s="8"/>
      <c r="I33" s="2"/>
      <c r="J33" s="78" t="s">
        <v>6</v>
      </c>
      <c r="K33" s="6">
        <f>+SUM('[1]CONSUMO EN ARGENTINA POR COLOR'!E314:E325)/10000</f>
        <v>32.367893000000002</v>
      </c>
      <c r="L33" s="6">
        <f>+SUM(C25:C33)+SUM(B34:B36)</f>
        <v>28.417372999999998</v>
      </c>
      <c r="M33" s="6">
        <f t="shared" ref="M33:N33" si="76">+SUM(D25:D33)+SUM(C34:C36)</f>
        <v>32.315871999999999</v>
      </c>
      <c r="N33" s="6">
        <f t="shared" si="76"/>
        <v>32.534939000000001</v>
      </c>
      <c r="O33" s="105">
        <f t="shared" ref="O33" si="77">+SUM(F25:F33)+SUM(E34:E36)</f>
        <v>39.794700000000006</v>
      </c>
      <c r="P33" s="73"/>
      <c r="Q33" s="117"/>
      <c r="R33" s="8"/>
    </row>
    <row r="34" spans="1:18" x14ac:dyDescent="0.25">
      <c r="A34" s="78" t="s">
        <v>7</v>
      </c>
      <c r="B34" s="6">
        <f>+'[1]CONSUMO EN ARGENTINA POR COLOR'!E326/10000</f>
        <v>3.4986999999999999</v>
      </c>
      <c r="C34" s="6">
        <f>+'[1]CONSUMO EN ARGENTINA POR COLOR'!E338/10000</f>
        <v>2.9845000000000002</v>
      </c>
      <c r="D34" s="6">
        <f>+'[1]CONSUMO DOMESTICO VARIEDAD'!C157/10000</f>
        <v>3.1157779999999997</v>
      </c>
      <c r="E34" s="6">
        <f>+'[1]CONSUMO DOMESTICO VARIEDAD'!C169/10000</f>
        <v>3.5457999999999998</v>
      </c>
      <c r="F34" s="6">
        <f>+'[1]CONSUMO DOMESTICO VARIEDAD'!C181/10000</f>
        <v>3.9645000000000001</v>
      </c>
      <c r="G34" s="73"/>
      <c r="H34" s="8"/>
      <c r="I34" s="2"/>
      <c r="J34" s="78" t="s">
        <v>7</v>
      </c>
      <c r="K34" s="6">
        <f>+SUM('[1]CONSUMO EN ARGENTINA POR COLOR'!E315:E326)/10000</f>
        <v>32.741489000000001</v>
      </c>
      <c r="L34" s="6">
        <f>+SUM(C25:C34)+SUM(B35:B36)</f>
        <v>27.903172999999999</v>
      </c>
      <c r="M34" s="6">
        <f t="shared" ref="M34:N34" si="78">+SUM(D25:D34)+SUM(C35:C36)</f>
        <v>32.447150000000001</v>
      </c>
      <c r="N34" s="6">
        <f t="shared" si="78"/>
        <v>32.964961000000002</v>
      </c>
      <c r="O34" s="105">
        <f t="shared" ref="O34" si="79">+SUM(F25:F34)+SUM(E35:E36)</f>
        <v>40.2134</v>
      </c>
      <c r="P34" s="73"/>
      <c r="Q34" s="117"/>
      <c r="R34" s="8"/>
    </row>
    <row r="35" spans="1:18" x14ac:dyDescent="0.25">
      <c r="A35" s="78" t="s">
        <v>8</v>
      </c>
      <c r="B35" s="6">
        <f>+'[1]CONSUMO EN ARGENTINA POR COLOR'!E327/10000</f>
        <v>3.016</v>
      </c>
      <c r="C35" s="6">
        <f>+'[1]CONSUMO EN ARGENTINA POR COLOR'!E339/10000</f>
        <v>2.7231000000000001</v>
      </c>
      <c r="D35" s="6">
        <f>+'[1]CONSUMO DOMESTICO VARIEDAD'!C158/10000</f>
        <v>2.5713409999999999</v>
      </c>
      <c r="E35" s="6">
        <f>+'[1]CONSUMO DOMESTICO VARIEDAD'!C170/10000</f>
        <v>3.1124999999999998</v>
      </c>
      <c r="F35" s="6">
        <f>+'[1]CONSUMO DOMESTICO VARIEDAD'!C182/10000</f>
        <v>3.1110000000000002</v>
      </c>
      <c r="G35" s="73"/>
      <c r="H35" s="8"/>
      <c r="I35" s="2"/>
      <c r="J35" s="78" t="s">
        <v>8</v>
      </c>
      <c r="K35" s="6">
        <f>+SUM('[1]CONSUMO EN ARGENTINA POR COLOR'!E316:E327)/10000</f>
        <v>32.157379999999996</v>
      </c>
      <c r="L35" s="6">
        <f>+SUM(C25:C35)+SUM(B36)</f>
        <v>27.610272999999999</v>
      </c>
      <c r="M35" s="6">
        <f t="shared" ref="M35:N35" si="80">+SUM(D25:D35)+SUM(C36)</f>
        <v>32.295391000000002</v>
      </c>
      <c r="N35" s="6">
        <f t="shared" si="80"/>
        <v>33.506120000000003</v>
      </c>
      <c r="O35" s="105">
        <f t="shared" ref="O35" si="81">+SUM(F25:F35)+SUM(E36)</f>
        <v>40.2119</v>
      </c>
      <c r="P35" s="73"/>
      <c r="Q35" s="117"/>
      <c r="R35" s="8"/>
    </row>
    <row r="36" spans="1:18" x14ac:dyDescent="0.25">
      <c r="A36" s="78" t="s">
        <v>9</v>
      </c>
      <c r="B36" s="6">
        <f>+'[1]CONSUMO EN ARGENTINA POR COLOR'!E328/10000</f>
        <v>1.9827999999999999</v>
      </c>
      <c r="C36" s="6">
        <f>+'[1]CONSUMO EN ARGENTINA POR COLOR'!E340/10000</f>
        <v>2.9470000000000001</v>
      </c>
      <c r="D36" s="6">
        <f>+'[1]CONSUMO DOMESTICO VARIEDAD'!C159/10000</f>
        <v>2.3855200000000001</v>
      </c>
      <c r="E36" s="6">
        <f>+'[1]CONSUMO DOMESTICO VARIEDAD'!C171/10000</f>
        <v>2.9009</v>
      </c>
      <c r="F36" s="6">
        <f>+'[1]CONSUMO DOMESTICO VARIEDAD'!C183/10000</f>
        <v>3.1111</v>
      </c>
      <c r="G36" s="73"/>
      <c r="H36" s="8"/>
      <c r="I36" s="2"/>
      <c r="J36" s="78" t="s">
        <v>9</v>
      </c>
      <c r="K36" s="6">
        <f>+SUM('[1]CONSUMO EN ARGENTINA POR COLOR'!E317:E328)/10000</f>
        <v>32.224899999999998</v>
      </c>
      <c r="L36" s="6">
        <f>+SUM(C25:C36)</f>
        <v>28.574472999999998</v>
      </c>
      <c r="M36" s="6">
        <f t="shared" ref="M36:N36" si="82">+SUM(D25:D36)</f>
        <v>31.733910999999999</v>
      </c>
      <c r="N36" s="6">
        <f t="shared" si="82"/>
        <v>34.021500000000003</v>
      </c>
      <c r="O36" s="105">
        <f t="shared" ref="O36" si="83">+SUM(F25:F36)</f>
        <v>40.4221</v>
      </c>
      <c r="P36" s="73"/>
      <c r="Q36" s="117"/>
      <c r="R36" s="8"/>
    </row>
    <row r="37" spans="1:18" ht="25.5" x14ac:dyDescent="0.25">
      <c r="A37" s="89" t="s">
        <v>13</v>
      </c>
      <c r="B37" s="90">
        <f>SUM(B25:B36)</f>
        <v>32.941176999999996</v>
      </c>
      <c r="C37" s="90">
        <f>SUM(C25:C36)</f>
        <v>28.574472999999998</v>
      </c>
      <c r="D37" s="90">
        <f>SUM(D25:D36)</f>
        <v>31.733910999999999</v>
      </c>
      <c r="E37" s="90">
        <f>SUM(E25:E36)</f>
        <v>34.021500000000003</v>
      </c>
      <c r="F37" s="90">
        <f>SUM(F25:F36)</f>
        <v>40.4221</v>
      </c>
      <c r="G37" s="91"/>
      <c r="H37" s="92"/>
      <c r="I37" s="3"/>
      <c r="J37" s="79" t="s">
        <v>14</v>
      </c>
      <c r="K37" s="82">
        <f t="shared" ref="K37:P37" si="84">+AVERAGE(K25:K36)</f>
        <v>32.242939666666665</v>
      </c>
      <c r="L37" s="82">
        <f t="shared" si="84"/>
        <v>30.153856333333337</v>
      </c>
      <c r="M37" s="82">
        <f t="shared" si="84"/>
        <v>30.885502083333332</v>
      </c>
      <c r="N37" s="82">
        <f t="shared" si="84"/>
        <v>32.23397558333334</v>
      </c>
      <c r="O37" s="106">
        <f t="shared" si="84"/>
        <v>37.845458333333333</v>
      </c>
      <c r="P37" s="83">
        <f t="shared" si="84"/>
        <v>40.233585714285717</v>
      </c>
      <c r="Q37" s="118">
        <f t="shared" ref="Q37" si="85">+P37/O37-1</f>
        <v>6.3102086382951228E-2</v>
      </c>
      <c r="R37" s="113">
        <f t="shared" ref="R37" si="86">+POWER(P37/K37,0.2)-1</f>
        <v>4.5275621871930793E-2</v>
      </c>
    </row>
    <row r="38" spans="1:18" ht="25.5" x14ac:dyDescent="0.25">
      <c r="A38" s="93" t="s">
        <v>15</v>
      </c>
      <c r="B38" s="94">
        <f>+B37/B$163</f>
        <v>3.4982845849466565E-2</v>
      </c>
      <c r="C38" s="94">
        <f>+C37/C$163</f>
        <v>3.2016108629326738E-2</v>
      </c>
      <c r="D38" s="94">
        <f>+D37/D$163</f>
        <v>3.7796369256341777E-2</v>
      </c>
      <c r="E38" s="94">
        <f>+E37/E$163</f>
        <v>3.8431112782435613E-2</v>
      </c>
      <c r="F38" s="94">
        <f>+F37/F$163</f>
        <v>4.2922033765844324E-2</v>
      </c>
      <c r="G38" s="95"/>
      <c r="H38" s="96"/>
      <c r="I38" s="3"/>
      <c r="J38" s="80" t="s">
        <v>15</v>
      </c>
      <c r="K38" s="84">
        <f t="shared" ref="K38:P38" si="87">+K37/K$163</f>
        <v>3.2765960159362457E-2</v>
      </c>
      <c r="L38" s="84">
        <f t="shared" si="87"/>
        <v>3.3056172282595268E-2</v>
      </c>
      <c r="M38" s="84">
        <f t="shared" si="87"/>
        <v>3.5489175020033313E-2</v>
      </c>
      <c r="N38" s="84">
        <f t="shared" si="87"/>
        <v>3.7717918244082188E-2</v>
      </c>
      <c r="O38" s="107">
        <f t="shared" si="87"/>
        <v>4.1215207517699297E-2</v>
      </c>
      <c r="P38" s="110">
        <f t="shared" si="87"/>
        <v>4.4236145461230315E-2</v>
      </c>
      <c r="Q38" s="110"/>
      <c r="R38" s="114"/>
    </row>
    <row r="39" spans="1:18" ht="26.25" thickBot="1" x14ac:dyDescent="0.3">
      <c r="A39" s="97" t="s">
        <v>12</v>
      </c>
      <c r="B39" s="98"/>
      <c r="C39" s="99">
        <f>+C37/B37-1</f>
        <v>-0.13256065501241798</v>
      </c>
      <c r="D39" s="99">
        <f t="shared" ref="D39:F39" si="88">+D37/C37-1</f>
        <v>0.11056854836832875</v>
      </c>
      <c r="E39" s="99">
        <f t="shared" si="88"/>
        <v>7.2086576407175418E-2</v>
      </c>
      <c r="F39" s="99">
        <f t="shared" si="88"/>
        <v>0.18813397410461019</v>
      </c>
      <c r="G39" s="100"/>
      <c r="H39" s="101"/>
      <c r="I39" s="2"/>
      <c r="J39" s="81" t="s">
        <v>12</v>
      </c>
      <c r="K39" s="85"/>
      <c r="L39" s="86">
        <f>+L37/K37-1</f>
        <v>-6.4791962362323319E-2</v>
      </c>
      <c r="M39" s="86">
        <f t="shared" ref="M39:P39" si="89">+M37/L37-1</f>
        <v>2.4263753926266673E-2</v>
      </c>
      <c r="N39" s="86">
        <f t="shared" si="89"/>
        <v>4.366040404205318E-2</v>
      </c>
      <c r="O39" s="108">
        <f t="shared" si="89"/>
        <v>0.17408596514856911</v>
      </c>
      <c r="P39" s="111">
        <f t="shared" si="89"/>
        <v>6.3102086382951228E-2</v>
      </c>
      <c r="Q39" s="87"/>
      <c r="R39" s="88"/>
    </row>
    <row r="40" spans="1:18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</row>
    <row r="41" spans="1:18" ht="15.75" thickBot="1" x14ac:dyDescent="0.3">
      <c r="A41" s="266" t="s">
        <v>274</v>
      </c>
      <c r="B41" s="267"/>
      <c r="C41" s="267"/>
      <c r="D41" s="267"/>
      <c r="E41" s="267"/>
      <c r="F41" s="267"/>
      <c r="G41" s="267"/>
      <c r="H41" s="268"/>
      <c r="I41" s="2"/>
      <c r="J41" s="266" t="s">
        <v>275</v>
      </c>
      <c r="K41" s="267"/>
      <c r="L41" s="267"/>
      <c r="M41" s="267"/>
      <c r="N41" s="267"/>
      <c r="O41" s="267"/>
      <c r="P41" s="267"/>
      <c r="Q41" s="267"/>
      <c r="R41" s="268"/>
    </row>
    <row r="42" spans="1:18" ht="38.25" x14ac:dyDescent="0.25">
      <c r="A42" s="74"/>
      <c r="B42" s="75">
        <v>2016</v>
      </c>
      <c r="C42" s="75">
        <f>+B42+1</f>
        <v>2017</v>
      </c>
      <c r="D42" s="75">
        <f t="shared" ref="D42:G42" si="90">+C42+1</f>
        <v>2018</v>
      </c>
      <c r="E42" s="75">
        <f t="shared" si="90"/>
        <v>2019</v>
      </c>
      <c r="F42" s="75">
        <f t="shared" si="90"/>
        <v>2020</v>
      </c>
      <c r="G42" s="76">
        <f t="shared" si="90"/>
        <v>2021</v>
      </c>
      <c r="H42" s="77" t="s">
        <v>16</v>
      </c>
      <c r="I42" s="2"/>
      <c r="J42" s="103"/>
      <c r="K42" s="102">
        <v>2016</v>
      </c>
      <c r="L42" s="102">
        <f>+K42+1</f>
        <v>2017</v>
      </c>
      <c r="M42" s="102">
        <f t="shared" ref="M42:P42" si="91">+L42+1</f>
        <v>2018</v>
      </c>
      <c r="N42" s="102">
        <f t="shared" si="91"/>
        <v>2019</v>
      </c>
      <c r="O42" s="104">
        <f t="shared" si="91"/>
        <v>2020</v>
      </c>
      <c r="P42" s="109">
        <f t="shared" si="91"/>
        <v>2021</v>
      </c>
      <c r="Q42" s="115" t="s">
        <v>16</v>
      </c>
      <c r="R42" s="112" t="s">
        <v>21</v>
      </c>
    </row>
    <row r="43" spans="1:18" x14ac:dyDescent="0.25">
      <c r="A43" s="78" t="s">
        <v>10</v>
      </c>
      <c r="B43" s="219">
        <f>+'[1]CONSUMO DOMESTICO VARIEDAD'!D124/10000</f>
        <v>0.81333999999999995</v>
      </c>
      <c r="C43" s="219">
        <f>+'[1]CONSUMO DOMESTICO VARIEDAD'!D136/10000</f>
        <v>0.88473600000000008</v>
      </c>
      <c r="D43" s="219">
        <f>+'[1]CONSUMO DOMESTICO VARIEDAD'!D148/10000</f>
        <v>0.36730699999999999</v>
      </c>
      <c r="E43" s="219">
        <f>+'[1]CONSUMO DOMESTICO VARIEDAD'!D160/10000</f>
        <v>0.89449999999999996</v>
      </c>
      <c r="F43" s="219">
        <f>+'[1]CONSUMO DOMESTICO VARIEDAD'!D172/10000</f>
        <v>0.3609</v>
      </c>
      <c r="G43" s="220">
        <f>+'[1]CONSUMO DOMESTICO VARIEDAD'!D184/10000</f>
        <v>0.93359999999999999</v>
      </c>
      <c r="H43" s="7">
        <f>+G43/F43-1</f>
        <v>1.5868661679135494</v>
      </c>
      <c r="I43" s="2"/>
      <c r="J43" s="78" t="s">
        <v>10</v>
      </c>
      <c r="K43" s="6">
        <f>+SUM('[1]CONSUMO DOMESTICO VARIEDAD'!D113:D124)/10000</f>
        <v>13.946636999999999</v>
      </c>
      <c r="L43" s="6">
        <f>+SUM(C43)+SUM(B44:B54)</f>
        <v>10.942029999999999</v>
      </c>
      <c r="M43" s="6">
        <f t="shared" ref="M43:N43" si="92">+SUM(D43)+SUM(C44:C54)</f>
        <v>7.9244620000000001</v>
      </c>
      <c r="N43" s="6">
        <f t="shared" si="92"/>
        <v>10.052680000000001</v>
      </c>
      <c r="O43" s="105">
        <f t="shared" ref="O43" si="93">+SUM(F43)+SUM(E44:E54)</f>
        <v>11.1874</v>
      </c>
      <c r="P43" s="73">
        <f t="shared" ref="P43" si="94">+SUM(G43)+SUM(F44:F54)</f>
        <v>7.2753000000000005</v>
      </c>
      <c r="Q43" s="116">
        <f>+P43/O43-1</f>
        <v>-0.34968804190428515</v>
      </c>
      <c r="R43" s="7">
        <f>+POWER(P43/K43,0.2)-1</f>
        <v>-0.12203686256177104</v>
      </c>
    </row>
    <row r="44" spans="1:18" x14ac:dyDescent="0.25">
      <c r="A44" s="78" t="s">
        <v>11</v>
      </c>
      <c r="B44" s="219">
        <f>+'[1]CONSUMO DOMESTICO VARIEDAD'!D125/10000</f>
        <v>0.55769599999999997</v>
      </c>
      <c r="C44" s="219">
        <f>+'[1]CONSUMO DOMESTICO VARIEDAD'!D137/10000</f>
        <v>0.56927399999999995</v>
      </c>
      <c r="D44" s="219">
        <f>+'[1]CONSUMO DOMESTICO VARIEDAD'!D149/10000</f>
        <v>0.63977099999999998</v>
      </c>
      <c r="E44" s="219">
        <f>+'[1]CONSUMO DOMESTICO VARIEDAD'!D161/10000</f>
        <v>0.57589999999999997</v>
      </c>
      <c r="F44" s="219">
        <f>+'[1]CONSUMO DOMESTICO VARIEDAD'!D173/10000</f>
        <v>0.44159999999999999</v>
      </c>
      <c r="G44" s="220">
        <f>+'[1]CONSUMO DOMESTICO VARIEDAD'!D185/10000</f>
        <v>0.60260000000000002</v>
      </c>
      <c r="H44" s="7">
        <f t="shared" ref="H44:H49" si="95">+G44/F44-1</f>
        <v>0.36458333333333348</v>
      </c>
      <c r="I44" s="2"/>
      <c r="J44" s="78" t="s">
        <v>11</v>
      </c>
      <c r="K44" s="6">
        <f>+SUM('[1]CONSUMO DOMESTICO VARIEDAD'!D114:D125)/10000</f>
        <v>13.862034999999997</v>
      </c>
      <c r="L44" s="6">
        <f>+SUM(C43:C44)+SUM(B45:B54)</f>
        <v>10.953607999999999</v>
      </c>
      <c r="M44" s="6">
        <f t="shared" ref="M44:N44" si="96">+SUM(D43:D44)+SUM(C45:C54)</f>
        <v>7.9949589999999997</v>
      </c>
      <c r="N44" s="6">
        <f t="shared" si="96"/>
        <v>9.9888089999999981</v>
      </c>
      <c r="O44" s="105">
        <f t="shared" ref="O44" si="97">+SUM(F43:F44)+SUM(E45:E54)</f>
        <v>11.053099999999999</v>
      </c>
      <c r="P44" s="73">
        <f t="shared" ref="P44" si="98">+SUM(G43:G44)+SUM(F45:F54)</f>
        <v>7.4363000000000001</v>
      </c>
      <c r="Q44" s="116">
        <f t="shared" ref="Q44:Q48" si="99">+P44/O44-1</f>
        <v>-0.3272204178013407</v>
      </c>
      <c r="R44" s="7">
        <f t="shared" ref="R44:R48" si="100">+POWER(P44/K44,0.2)-1</f>
        <v>-0.11711125155139235</v>
      </c>
    </row>
    <row r="45" spans="1:18" x14ac:dyDescent="0.25">
      <c r="A45" s="78" t="s">
        <v>0</v>
      </c>
      <c r="B45" s="219">
        <f>+'[1]CONSUMO DOMESTICO VARIEDAD'!D126/10000</f>
        <v>1.0055399999999999</v>
      </c>
      <c r="C45" s="219">
        <f>+'[1]CONSUMO DOMESTICO VARIEDAD'!D138/10000</f>
        <v>1.1605490000000001</v>
      </c>
      <c r="D45" s="219">
        <f>+'[1]CONSUMO DOMESTICO VARIEDAD'!D150/10000</f>
        <v>0.68204500000000001</v>
      </c>
      <c r="E45" s="219">
        <f>+'[1]CONSUMO DOMESTICO VARIEDAD'!D162/10000</f>
        <v>0.88600000000000001</v>
      </c>
      <c r="F45" s="219">
        <f>+'[1]CONSUMO DOMESTICO VARIEDAD'!D174/10000</f>
        <v>1.0814999999999999</v>
      </c>
      <c r="G45" s="220">
        <f>+'[1]CONSUMO DOMESTICO VARIEDAD'!D186/10000</f>
        <v>0.755</v>
      </c>
      <c r="H45" s="7">
        <f t="shared" si="95"/>
        <v>-0.3018955154877484</v>
      </c>
      <c r="I45" s="2"/>
      <c r="J45" s="78" t="s">
        <v>0</v>
      </c>
      <c r="K45" s="6">
        <f>+SUM('[1]CONSUMO DOMESTICO VARIEDAD'!D115:D126)/10000</f>
        <v>14.385001999999998</v>
      </c>
      <c r="L45" s="6">
        <f>+SUM(C43:C45)+SUM(B46:B54)</f>
        <v>11.108616999999999</v>
      </c>
      <c r="M45" s="6">
        <f t="shared" ref="M45:N45" si="101">+SUM(D43:D45)+SUM(C46:C54)</f>
        <v>7.5164550000000006</v>
      </c>
      <c r="N45" s="6">
        <f t="shared" si="101"/>
        <v>10.192764</v>
      </c>
      <c r="O45" s="105">
        <f t="shared" ref="O45" si="102">+SUM(F43:F45)+SUM(E46:E54)</f>
        <v>11.2486</v>
      </c>
      <c r="P45" s="73">
        <f t="shared" ref="P45" si="103">+SUM(G43:G45)+SUM(F46:F54)</f>
        <v>7.1097999999999999</v>
      </c>
      <c r="Q45" s="116">
        <f t="shared" si="99"/>
        <v>-0.36793912131287443</v>
      </c>
      <c r="R45" s="7">
        <f t="shared" si="100"/>
        <v>-0.13146066570104931</v>
      </c>
    </row>
    <row r="46" spans="1:18" x14ac:dyDescent="0.25">
      <c r="A46" s="78" t="s">
        <v>1</v>
      </c>
      <c r="B46" s="219">
        <f>+'[1]CONSUMO DOMESTICO VARIEDAD'!D127/10000</f>
        <v>1.5090790000000001</v>
      </c>
      <c r="C46" s="219">
        <f>+'[1]CONSUMO DOMESTICO VARIEDAD'!D139/10000</f>
        <v>0.78421400000000008</v>
      </c>
      <c r="D46" s="219">
        <f>+'[1]CONSUMO DOMESTICO VARIEDAD'!D151/10000</f>
        <v>0.75032500000000002</v>
      </c>
      <c r="E46" s="219">
        <f>+'[1]CONSUMO DOMESTICO VARIEDAD'!D163/10000</f>
        <v>0.63060000000000005</v>
      </c>
      <c r="F46" s="219">
        <f>+'[1]CONSUMO DOMESTICO VARIEDAD'!D175/10000</f>
        <v>0.45879999999999999</v>
      </c>
      <c r="G46" s="220">
        <f>+'[1]CONSUMO DOMESTICO VARIEDAD'!D187/10000</f>
        <v>0.93989999999999996</v>
      </c>
      <c r="H46" s="7">
        <f t="shared" si="95"/>
        <v>1.0486050566695728</v>
      </c>
      <c r="I46" s="2"/>
      <c r="J46" s="78" t="s">
        <v>1</v>
      </c>
      <c r="K46" s="6">
        <f>+SUM('[1]CONSUMO DOMESTICO VARIEDAD'!D116:D127)/10000</f>
        <v>14.955654000000001</v>
      </c>
      <c r="L46" s="6">
        <f>+SUM(C43:C46)+SUM(B47:B54)</f>
        <v>10.383751999999999</v>
      </c>
      <c r="M46" s="6">
        <f t="shared" ref="M46:N46" si="104">+SUM(D43:D46)+SUM(C47:C54)</f>
        <v>7.4825660000000003</v>
      </c>
      <c r="N46" s="6">
        <f t="shared" si="104"/>
        <v>10.073039</v>
      </c>
      <c r="O46" s="105">
        <f t="shared" ref="O46" si="105">+SUM(F43:F46)+SUM(E47:E54)</f>
        <v>11.0768</v>
      </c>
      <c r="P46" s="73">
        <f t="shared" ref="P46" si="106">+SUM(G43:G46)+SUM(F47:F54)</f>
        <v>7.5908999999999995</v>
      </c>
      <c r="Q46" s="116">
        <f t="shared" si="99"/>
        <v>-0.31470280225335845</v>
      </c>
      <c r="R46" s="7">
        <f t="shared" si="100"/>
        <v>-0.12683248057329355</v>
      </c>
    </row>
    <row r="47" spans="1:18" x14ac:dyDescent="0.25">
      <c r="A47" s="78" t="s">
        <v>2</v>
      </c>
      <c r="B47" s="219">
        <f>+'[1]CONSUMO DOMESTICO VARIEDAD'!D128/10000</f>
        <v>0.54033399999999998</v>
      </c>
      <c r="C47" s="219">
        <f>+'[1]CONSUMO DOMESTICO VARIEDAD'!D140/10000</f>
        <v>0.71955400000000003</v>
      </c>
      <c r="D47" s="219">
        <f>+'[1]CONSUMO DOMESTICO VARIEDAD'!D152/10000</f>
        <v>0.76807999999999998</v>
      </c>
      <c r="E47" s="219">
        <f>+'[1]CONSUMO DOMESTICO VARIEDAD'!D164/10000</f>
        <v>1.0960000000000001</v>
      </c>
      <c r="F47" s="219">
        <f>+'[1]CONSUMO DOMESTICO VARIEDAD'!D176/10000</f>
        <v>0.68669999999999998</v>
      </c>
      <c r="G47" s="220">
        <f>+'[1]CONSUMO DOMESTICO VARIEDAD'!D188/10000</f>
        <v>0.56469999999999998</v>
      </c>
      <c r="H47" s="7">
        <f t="shared" si="95"/>
        <v>-0.17766127857870972</v>
      </c>
      <c r="I47" s="2"/>
      <c r="J47" s="78" t="s">
        <v>2</v>
      </c>
      <c r="K47" s="6">
        <f>+SUM('[1]CONSUMO DOMESTICO VARIEDAD'!D117:D128)/10000</f>
        <v>14.454359999999998</v>
      </c>
      <c r="L47" s="6">
        <f>+SUM(C43:C47)+SUM(B48:B54)</f>
        <v>10.562972</v>
      </c>
      <c r="M47" s="6">
        <f t="shared" ref="M47:N47" si="107">+SUM(D43:D47)+SUM(C48:C54)</f>
        <v>7.5310920000000001</v>
      </c>
      <c r="N47" s="6">
        <f t="shared" si="107"/>
        <v>10.400959</v>
      </c>
      <c r="O47" s="105">
        <f t="shared" ref="O47" si="108">+SUM(F43:F47)+SUM(E48:E54)</f>
        <v>10.6675</v>
      </c>
      <c r="P47" s="73">
        <f t="shared" ref="P47" si="109">+SUM(G43:G47)+SUM(F48:F54)</f>
        <v>7.4688999999999997</v>
      </c>
      <c r="Q47" s="116">
        <f t="shared" si="99"/>
        <v>-0.29984532458401691</v>
      </c>
      <c r="R47" s="7">
        <f t="shared" si="100"/>
        <v>-0.1237025345954299</v>
      </c>
    </row>
    <row r="48" spans="1:18" x14ac:dyDescent="0.25">
      <c r="A48" s="78" t="s">
        <v>3</v>
      </c>
      <c r="B48" s="219">
        <f>+'[1]CONSUMO DOMESTICO VARIEDAD'!D129/10000</f>
        <v>1.0261069999999999</v>
      </c>
      <c r="C48" s="219">
        <f>+'[1]CONSUMO DOMESTICO VARIEDAD'!D141/10000</f>
        <v>1.0199240000000001</v>
      </c>
      <c r="D48" s="219">
        <f>+'[1]CONSUMO DOMESTICO VARIEDAD'!D153/10000</f>
        <v>0.98801399999999995</v>
      </c>
      <c r="E48" s="219">
        <f>+'[1]CONSUMO DOMESTICO VARIEDAD'!D165/10000</f>
        <v>0.90310000000000001</v>
      </c>
      <c r="F48" s="219">
        <f>+'[1]CONSUMO DOMESTICO VARIEDAD'!D177/10000</f>
        <v>0.43959999999999999</v>
      </c>
      <c r="G48" s="220">
        <f>+'[1]CONSUMO DOMESTICO VARIEDAD'!D189/10000</f>
        <v>1.1349</v>
      </c>
      <c r="H48" s="7">
        <f t="shared" si="95"/>
        <v>1.5816651501364878</v>
      </c>
      <c r="I48" s="2"/>
      <c r="J48" s="78" t="s">
        <v>3</v>
      </c>
      <c r="K48" s="6">
        <f>+SUM('[1]CONSUMO DOMESTICO VARIEDAD'!D118:D129)/10000</f>
        <v>13.5418</v>
      </c>
      <c r="L48" s="6">
        <f>+SUM(C43:C48)+SUM(B49:B54)</f>
        <v>10.556789</v>
      </c>
      <c r="M48" s="6">
        <f t="shared" ref="M48:N48" si="110">+SUM(D43:D48)+SUM(C49:C54)</f>
        <v>7.4991819999999993</v>
      </c>
      <c r="N48" s="6">
        <f t="shared" si="110"/>
        <v>10.316044999999999</v>
      </c>
      <c r="O48" s="105">
        <f t="shared" ref="O48" si="111">+SUM(F43:F48)+SUM(E49:E54)</f>
        <v>10.204000000000001</v>
      </c>
      <c r="P48" s="73">
        <f t="shared" ref="P48" si="112">+SUM(G43:G48)+SUM(F49:F54)</f>
        <v>8.164200000000001</v>
      </c>
      <c r="Q48" s="116">
        <f t="shared" si="99"/>
        <v>-0.19990199921599372</v>
      </c>
      <c r="R48" s="7">
        <f t="shared" si="100"/>
        <v>-9.625179450204413E-2</v>
      </c>
    </row>
    <row r="49" spans="1:18" x14ac:dyDescent="0.25">
      <c r="A49" s="78" t="s">
        <v>4</v>
      </c>
      <c r="B49" s="219">
        <f>+'[1]CONSUMO DOMESTICO VARIEDAD'!D130/10000</f>
        <v>0.86279699999999993</v>
      </c>
      <c r="C49" s="219">
        <f>+'[1]CONSUMO DOMESTICO VARIEDAD'!D142/10000</f>
        <v>0.57950100000000004</v>
      </c>
      <c r="D49" s="219">
        <f>+'[1]CONSUMO DOMESTICO VARIEDAD'!D154/10000</f>
        <v>0.90383400000000003</v>
      </c>
      <c r="E49" s="219">
        <f>+'[1]CONSUMO DOMESTICO VARIEDAD'!D166/10000</f>
        <v>0.78259999999999996</v>
      </c>
      <c r="F49" s="219">
        <f>+'[1]CONSUMO DOMESTICO VARIEDAD'!D178/10000</f>
        <v>0.44529999999999997</v>
      </c>
      <c r="G49" s="220">
        <f>+'[1]CONSUMO DOMESTICO VARIEDAD'!D190/10000</f>
        <v>0.621</v>
      </c>
      <c r="H49" s="7">
        <f t="shared" si="95"/>
        <v>0.39456546148663829</v>
      </c>
      <c r="I49" s="2"/>
      <c r="J49" s="78" t="s">
        <v>4</v>
      </c>
      <c r="K49" s="6">
        <f>+SUM('[1]CONSUMO DOMESTICO VARIEDAD'!D119:D130)/10000</f>
        <v>13.024392000000001</v>
      </c>
      <c r="L49" s="6">
        <f>+SUM(C43:C49)+SUM(B50:B54)</f>
        <v>10.273493000000002</v>
      </c>
      <c r="M49" s="6">
        <f t="shared" ref="M49:N49" si="113">+SUM(D43:D49)+SUM(C50:C54)</f>
        <v>7.8235149999999996</v>
      </c>
      <c r="N49" s="6">
        <f t="shared" si="113"/>
        <v>10.194811000000001</v>
      </c>
      <c r="O49" s="105">
        <f t="shared" ref="O49" si="114">+SUM(F43:F49)+SUM(E50:E54)</f>
        <v>9.8666999999999998</v>
      </c>
      <c r="P49" s="73">
        <f t="shared" ref="P49" si="115">+SUM(G43:G49)+SUM(F50:F54)</f>
        <v>8.3399000000000001</v>
      </c>
      <c r="Q49" s="116">
        <f t="shared" ref="Q49" si="116">+P49/O49-1</f>
        <v>-0.15474272046378224</v>
      </c>
      <c r="R49" s="7">
        <f t="shared" ref="R49" si="117">+POWER(P49/K49,0.2)-1</f>
        <v>-8.5295792296624984E-2</v>
      </c>
    </row>
    <row r="50" spans="1:18" x14ac:dyDescent="0.25">
      <c r="A50" s="78" t="s">
        <v>5</v>
      </c>
      <c r="B50" s="219">
        <f>+'[1]CONSUMO DOMESTICO VARIEDAD'!D131/10000</f>
        <v>1.2360610000000001</v>
      </c>
      <c r="C50" s="219">
        <f>+'[1]CONSUMO DOMESTICO VARIEDAD'!D143/10000</f>
        <v>0.82219400000000009</v>
      </c>
      <c r="D50" s="219">
        <f>+'[1]CONSUMO DOMESTICO VARIEDAD'!D155/10000</f>
        <v>0.65809099999999998</v>
      </c>
      <c r="E50" s="219">
        <f>+'[1]CONSUMO DOMESTICO VARIEDAD'!D167/10000</f>
        <v>0.94189999999999996</v>
      </c>
      <c r="F50" s="219">
        <f>+'[1]CONSUMO DOMESTICO VARIEDAD'!D179/10000</f>
        <v>0.45579999999999998</v>
      </c>
      <c r="G50" s="220"/>
      <c r="H50" s="8"/>
      <c r="I50" s="2"/>
      <c r="J50" s="78" t="s">
        <v>5</v>
      </c>
      <c r="K50" s="6">
        <f>+SUM('[1]CONSUMO DOMESTICO VARIEDAD'!D120:D131)/10000</f>
        <v>13.029153000000001</v>
      </c>
      <c r="L50" s="6">
        <f>+SUM(C43:C50)+SUM(B51:B54)</f>
        <v>9.8596260000000004</v>
      </c>
      <c r="M50" s="6">
        <f t="shared" ref="M50:N50" si="118">+SUM(D43:D50)+SUM(C51:C54)</f>
        <v>7.6594119999999997</v>
      </c>
      <c r="N50" s="6">
        <f t="shared" si="118"/>
        <v>10.478620000000001</v>
      </c>
      <c r="O50" s="105">
        <f t="shared" ref="O50" si="119">+SUM(F43:F50)+SUM(E51:E54)</f>
        <v>9.3806000000000012</v>
      </c>
      <c r="P50" s="73"/>
      <c r="Q50" s="117"/>
      <c r="R50" s="8"/>
    </row>
    <row r="51" spans="1:18" x14ac:dyDescent="0.25">
      <c r="A51" s="78" t="s">
        <v>6</v>
      </c>
      <c r="B51" s="219">
        <f>+'[1]CONSUMO DOMESTICO VARIEDAD'!D132/10000</f>
        <v>0.74398699999999995</v>
      </c>
      <c r="C51" s="219">
        <f>+'[1]CONSUMO DOMESTICO VARIEDAD'!D144/10000</f>
        <v>0.51317200000000007</v>
      </c>
      <c r="D51" s="219">
        <f>+'[1]CONSUMO DOMESTICO VARIEDAD'!D156/10000</f>
        <v>0.71707299999999996</v>
      </c>
      <c r="E51" s="219">
        <f>+'[1]CONSUMO DOMESTICO VARIEDAD'!D168/10000</f>
        <v>1.4208000000000001</v>
      </c>
      <c r="F51" s="219">
        <f>+'[1]CONSUMO DOMESTICO VARIEDAD'!D180/10000</f>
        <v>0.38929999999999998</v>
      </c>
      <c r="G51" s="220"/>
      <c r="H51" s="8"/>
      <c r="I51" s="2"/>
      <c r="J51" s="78" t="s">
        <v>6</v>
      </c>
      <c r="K51" s="6">
        <f>+SUM('[1]CONSUMO DOMESTICO VARIEDAD'!D121:D132)/10000</f>
        <v>12.196947999999999</v>
      </c>
      <c r="L51" s="6">
        <f>+SUM(C43:C51)+SUM(B52:B54)</f>
        <v>9.6288110000000007</v>
      </c>
      <c r="M51" s="6">
        <f t="shared" ref="M51:N51" si="120">+SUM(D43:D51)+SUM(C52:C54)</f>
        <v>7.8633129999999998</v>
      </c>
      <c r="N51" s="6">
        <f t="shared" si="120"/>
        <v>11.182347</v>
      </c>
      <c r="O51" s="105">
        <f t="shared" ref="O51" si="121">+SUM(F43:F51)+SUM(E52:E54)</f>
        <v>8.3491000000000017</v>
      </c>
      <c r="P51" s="73"/>
      <c r="Q51" s="117"/>
      <c r="R51" s="8"/>
    </row>
    <row r="52" spans="1:18" x14ac:dyDescent="0.25">
      <c r="A52" s="78" t="s">
        <v>7</v>
      </c>
      <c r="B52" s="219">
        <f>+'[1]CONSUMO DOMESTICO VARIEDAD'!D133/10000</f>
        <v>0.90290400000000004</v>
      </c>
      <c r="C52" s="219">
        <f>+'[1]CONSUMO DOMESTICO VARIEDAD'!D145/10000</f>
        <v>0.60268999999999995</v>
      </c>
      <c r="D52" s="219">
        <f>+'[1]CONSUMO DOMESTICO VARIEDAD'!D157/10000</f>
        <v>0.77527699999999999</v>
      </c>
      <c r="E52" s="219">
        <f>+'[1]CONSUMO DOMESTICO VARIEDAD'!D169/10000</f>
        <v>1.2549999999999999</v>
      </c>
      <c r="F52" s="219">
        <f>+'[1]CONSUMO DOMESTICO VARIEDAD'!D181/10000</f>
        <v>0.59960000000000002</v>
      </c>
      <c r="G52" s="220"/>
      <c r="H52" s="8"/>
      <c r="I52" s="2"/>
      <c r="J52" s="78" t="s">
        <v>7</v>
      </c>
      <c r="K52" s="6">
        <f>+SUM('[1]CONSUMO DOMESTICO VARIEDAD'!D122:D133)/10000</f>
        <v>12.006394999999998</v>
      </c>
      <c r="L52" s="6">
        <f>+SUM(C43:C52)+SUM(B53:B54)</f>
        <v>9.3285970000000002</v>
      </c>
      <c r="M52" s="6">
        <f t="shared" ref="M52:N52" si="122">+SUM(D43:D52)+SUM(C53:C54)</f>
        <v>8.0358999999999998</v>
      </c>
      <c r="N52" s="6">
        <f t="shared" si="122"/>
        <v>11.662070000000002</v>
      </c>
      <c r="O52" s="105">
        <f t="shared" ref="O52" si="123">+SUM(F43:F52)+SUM(E53:E54)</f>
        <v>7.6937000000000006</v>
      </c>
      <c r="P52" s="73"/>
      <c r="Q52" s="117"/>
      <c r="R52" s="8"/>
    </row>
    <row r="53" spans="1:18" x14ac:dyDescent="0.25">
      <c r="A53" s="78" t="s">
        <v>8</v>
      </c>
      <c r="B53" s="219">
        <f>+'[1]CONSUMO DOMESTICO VARIEDAD'!D134/10000</f>
        <v>0.97815099999999999</v>
      </c>
      <c r="C53" s="219">
        <f>+'[1]CONSUMO DOMESTICO VARIEDAD'!D146/10000</f>
        <v>0.47173999999999994</v>
      </c>
      <c r="D53" s="219">
        <f>+'[1]CONSUMO DOMESTICO VARIEDAD'!D158/10000</f>
        <v>0.61918499999999999</v>
      </c>
      <c r="E53" s="219">
        <f>+'[1]CONSUMO DOMESTICO VARIEDAD'!D170/10000</f>
        <v>1.4427000000000001</v>
      </c>
      <c r="F53" s="219">
        <f>+'[1]CONSUMO DOMESTICO VARIEDAD'!D182/10000</f>
        <v>0.62409999999999999</v>
      </c>
      <c r="G53" s="220"/>
      <c r="H53" s="8"/>
      <c r="I53" s="2"/>
      <c r="J53" s="78" t="s">
        <v>8</v>
      </c>
      <c r="K53" s="6">
        <f>+SUM('[1]CONSUMO DOMESTICO VARIEDAD'!D123:D134)/10000</f>
        <v>11.478498999999998</v>
      </c>
      <c r="L53" s="6">
        <f>+SUM(C43:C53)+SUM(B54)</f>
        <v>8.8221860000000003</v>
      </c>
      <c r="M53" s="6">
        <f t="shared" ref="M53:N53" si="124">+SUM(D43:D53)+SUM(C54)</f>
        <v>8.1833449999999992</v>
      </c>
      <c r="N53" s="6">
        <f t="shared" si="124"/>
        <v>12.485585000000002</v>
      </c>
      <c r="O53" s="105">
        <f t="shared" ref="O53" si="125">+SUM(F43:F53)+SUM(E54)</f>
        <v>6.8751000000000007</v>
      </c>
      <c r="P53" s="73"/>
      <c r="Q53" s="117"/>
      <c r="R53" s="8"/>
    </row>
    <row r="54" spans="1:18" x14ac:dyDescent="0.25">
      <c r="A54" s="78" t="s">
        <v>9</v>
      </c>
      <c r="B54" s="219">
        <f>+'[1]CONSUMO DOMESTICO VARIEDAD'!D135/10000</f>
        <v>0.69463799999999998</v>
      </c>
      <c r="C54" s="219">
        <f>+'[1]CONSUMO DOMESTICO VARIEDAD'!D147/10000</f>
        <v>0.31434299999999998</v>
      </c>
      <c r="D54" s="219">
        <f>+'[1]CONSUMO DOMESTICO VARIEDAD'!D159/10000</f>
        <v>1.6564849999999998</v>
      </c>
      <c r="E54" s="219">
        <f>+'[1]CONSUMO DOMESTICO VARIEDAD'!D171/10000</f>
        <v>0.89190000000000003</v>
      </c>
      <c r="F54" s="219">
        <f>+'[1]CONSUMO DOMESTICO VARIEDAD'!D183/10000</f>
        <v>0.71940000000000004</v>
      </c>
      <c r="G54" s="220"/>
      <c r="H54" s="8"/>
      <c r="I54" s="2"/>
      <c r="J54" s="78" t="s">
        <v>9</v>
      </c>
      <c r="K54" s="6">
        <f>+SUM('[1]CONSUMO DOMESTICO VARIEDAD'!D124:D135)/10000</f>
        <v>10.870634000000001</v>
      </c>
      <c r="L54" s="6">
        <f>+SUM(C43:C54)</f>
        <v>8.441891</v>
      </c>
      <c r="M54" s="6">
        <f t="shared" ref="M54:N54" si="126">+SUM(D43:D54)</f>
        <v>9.5254869999999983</v>
      </c>
      <c r="N54" s="6">
        <f t="shared" si="126"/>
        <v>11.721000000000002</v>
      </c>
      <c r="O54" s="105">
        <f t="shared" ref="O54" si="127">+SUM(F43:F54)</f>
        <v>6.7026000000000012</v>
      </c>
      <c r="P54" s="73"/>
      <c r="Q54" s="117"/>
      <c r="R54" s="8"/>
    </row>
    <row r="55" spans="1:18" ht="25.5" x14ac:dyDescent="0.25">
      <c r="A55" s="89" t="s">
        <v>13</v>
      </c>
      <c r="B55" s="90">
        <f>SUM(B43:B54)</f>
        <v>10.870633999999999</v>
      </c>
      <c r="C55" s="90">
        <f t="shared" ref="C55:F55" si="128">SUM(C43:C54)</f>
        <v>8.441891</v>
      </c>
      <c r="D55" s="90">
        <f t="shared" si="128"/>
        <v>9.5254869999999983</v>
      </c>
      <c r="E55" s="90">
        <f t="shared" si="128"/>
        <v>11.721000000000002</v>
      </c>
      <c r="F55" s="90">
        <f t="shared" si="128"/>
        <v>6.7026000000000012</v>
      </c>
      <c r="G55" s="91"/>
      <c r="H55" s="92"/>
      <c r="I55" s="3"/>
      <c r="J55" s="79" t="s">
        <v>14</v>
      </c>
      <c r="K55" s="82">
        <f>+AVERAGE(K43:K54)</f>
        <v>13.145959083333331</v>
      </c>
      <c r="L55" s="82">
        <f>+AVERAGE(L43:L54)</f>
        <v>10.071864333333334</v>
      </c>
      <c r="M55" s="82">
        <f t="shared" ref="M55:P55" si="129">+AVERAGE(M43:M54)</f>
        <v>7.9199739999999998</v>
      </c>
      <c r="N55" s="82">
        <f t="shared" si="129"/>
        <v>10.72906075</v>
      </c>
      <c r="O55" s="106">
        <f t="shared" si="129"/>
        <v>9.5254333333333339</v>
      </c>
      <c r="P55" s="83">
        <f t="shared" si="129"/>
        <v>7.6264714285714286</v>
      </c>
      <c r="Q55" s="118">
        <f t="shared" ref="Q55" si="130">+P55/O55-1</f>
        <v>-0.19935700962985814</v>
      </c>
      <c r="R55" s="113">
        <f t="shared" ref="R55" si="131">+POWER(P55/K55,0.2)-1</f>
        <v>-0.1031779569447091</v>
      </c>
    </row>
    <row r="56" spans="1:18" ht="25.5" x14ac:dyDescent="0.25">
      <c r="A56" s="93" t="s">
        <v>15</v>
      </c>
      <c r="B56" s="94">
        <f>+B55/B$163</f>
        <v>1.1544387545957151E-2</v>
      </c>
      <c r="C56" s="94">
        <f>+C55/C$163</f>
        <v>9.4586696067128079E-3</v>
      </c>
      <c r="D56" s="94">
        <f>+D55/D$163</f>
        <v>1.1345239608142949E-2</v>
      </c>
      <c r="E56" s="94">
        <f>+E55/E$163</f>
        <v>1.3240188496184115E-2</v>
      </c>
      <c r="F56" s="94">
        <f>+F55/F$163</f>
        <v>7.1171271042065661E-3</v>
      </c>
      <c r="G56" s="95"/>
      <c r="H56" s="96"/>
      <c r="I56" s="3"/>
      <c r="J56" s="80" t="s">
        <v>15</v>
      </c>
      <c r="K56" s="84">
        <f t="shared" ref="K56:P56" si="132">+K55/K$163</f>
        <v>1.3359202852909089E-2</v>
      </c>
      <c r="L56" s="84">
        <f t="shared" si="132"/>
        <v>1.1041283706109272E-2</v>
      </c>
      <c r="M56" s="84">
        <f t="shared" si="132"/>
        <v>9.1004945518366118E-3</v>
      </c>
      <c r="N56" s="84">
        <f t="shared" si="132"/>
        <v>1.255438799840535E-2</v>
      </c>
      <c r="O56" s="107">
        <f t="shared" si="132"/>
        <v>1.0373575293275221E-2</v>
      </c>
      <c r="P56" s="110">
        <f t="shared" si="132"/>
        <v>8.3851760533094725E-3</v>
      </c>
      <c r="Q56" s="110"/>
      <c r="R56" s="114"/>
    </row>
    <row r="57" spans="1:18" ht="26.25" thickBot="1" x14ac:dyDescent="0.3">
      <c r="A57" s="97" t="s">
        <v>12</v>
      </c>
      <c r="B57" s="98"/>
      <c r="C57" s="99">
        <f>+C55/B55-1</f>
        <v>-0.22342238732349917</v>
      </c>
      <c r="D57" s="99">
        <f t="shared" ref="D57:F57" si="133">+D55/C55-1</f>
        <v>0.12835939246313388</v>
      </c>
      <c r="E57" s="99">
        <f t="shared" si="133"/>
        <v>0.2304882679489253</v>
      </c>
      <c r="F57" s="99">
        <f t="shared" si="133"/>
        <v>-0.42815459431789094</v>
      </c>
      <c r="G57" s="100"/>
      <c r="H57" s="101"/>
      <c r="I57" s="2"/>
      <c r="J57" s="81" t="s">
        <v>12</v>
      </c>
      <c r="K57" s="85"/>
      <c r="L57" s="86">
        <f>+L55/K55-1</f>
        <v>-0.23384332253835982</v>
      </c>
      <c r="M57" s="86">
        <f t="shared" ref="M57:P57" si="134">+M55/L55-1</f>
        <v>-0.2136536257951317</v>
      </c>
      <c r="N57" s="86">
        <f t="shared" si="134"/>
        <v>0.35468383482067001</v>
      </c>
      <c r="O57" s="108">
        <f t="shared" si="134"/>
        <v>-0.1121838569761725</v>
      </c>
      <c r="P57" s="111">
        <f t="shared" si="134"/>
        <v>-0.19935700962985814</v>
      </c>
      <c r="Q57" s="87"/>
      <c r="R57" s="88"/>
    </row>
    <row r="58" spans="1:18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spans="1:18" ht="15.75" thickBot="1" x14ac:dyDescent="0.3">
      <c r="A59" s="266" t="s">
        <v>276</v>
      </c>
      <c r="B59" s="267"/>
      <c r="C59" s="267"/>
      <c r="D59" s="267"/>
      <c r="E59" s="267"/>
      <c r="F59" s="267"/>
      <c r="G59" s="267"/>
      <c r="H59" s="268"/>
      <c r="I59" s="2"/>
      <c r="J59" s="266" t="s">
        <v>277</v>
      </c>
      <c r="K59" s="267"/>
      <c r="L59" s="267"/>
      <c r="M59" s="267"/>
      <c r="N59" s="267"/>
      <c r="O59" s="267"/>
      <c r="P59" s="267"/>
      <c r="Q59" s="267"/>
      <c r="R59" s="268"/>
    </row>
    <row r="60" spans="1:18" ht="38.25" x14ac:dyDescent="0.25">
      <c r="A60" s="74"/>
      <c r="B60" s="75">
        <v>2016</v>
      </c>
      <c r="C60" s="75">
        <f>+B60+1</f>
        <v>2017</v>
      </c>
      <c r="D60" s="75">
        <f t="shared" ref="D60:G60" si="135">+C60+1</f>
        <v>2018</v>
      </c>
      <c r="E60" s="75">
        <f t="shared" si="135"/>
        <v>2019</v>
      </c>
      <c r="F60" s="75">
        <f t="shared" si="135"/>
        <v>2020</v>
      </c>
      <c r="G60" s="76">
        <f t="shared" si="135"/>
        <v>2021</v>
      </c>
      <c r="H60" s="77" t="s">
        <v>16</v>
      </c>
      <c r="I60" s="2"/>
      <c r="J60" s="103"/>
      <c r="K60" s="102">
        <v>2016</v>
      </c>
      <c r="L60" s="102">
        <f>+K60+1</f>
        <v>2017</v>
      </c>
      <c r="M60" s="102">
        <f t="shared" ref="M60:P60" si="136">+L60+1</f>
        <v>2018</v>
      </c>
      <c r="N60" s="102">
        <f t="shared" si="136"/>
        <v>2019</v>
      </c>
      <c r="O60" s="104">
        <f t="shared" si="136"/>
        <v>2020</v>
      </c>
      <c r="P60" s="109">
        <f t="shared" si="136"/>
        <v>2021</v>
      </c>
      <c r="Q60" s="115" t="s">
        <v>16</v>
      </c>
      <c r="R60" s="112" t="s">
        <v>21</v>
      </c>
    </row>
    <row r="61" spans="1:18" x14ac:dyDescent="0.25">
      <c r="A61" s="78" t="s">
        <v>10</v>
      </c>
      <c r="B61" s="219">
        <f>+'[1]CONSUMO DOMESTICO VARIEDAD'!E124/10000</f>
        <v>0.6569020000000001</v>
      </c>
      <c r="C61" s="219">
        <f>+'[1]CONSUMO DOMESTICO VARIEDAD'!E136/10000</f>
        <v>0.61001700000000003</v>
      </c>
      <c r="D61" s="219">
        <f>+'[1]CONSUMO DOMESTICO VARIEDAD'!E148/10000</f>
        <v>0.78417599999999998</v>
      </c>
      <c r="E61" s="219">
        <f>+'[1]CONSUMO DOMESTICO VARIEDAD'!E160/10000</f>
        <v>0.65900000000000003</v>
      </c>
      <c r="F61" s="219">
        <f>+'[1]CONSUMO DOMESTICO VARIEDAD'!E172/10000</f>
        <v>0.68400000000000005</v>
      </c>
      <c r="G61" s="220">
        <f>+'[1]CONSUMO DOMESTICO VARIEDAD'!E184/10000</f>
        <v>0.4924</v>
      </c>
      <c r="H61" s="7">
        <f>+G61/F61-1</f>
        <v>-0.28011695906432754</v>
      </c>
      <c r="I61" s="2"/>
      <c r="J61" s="78" t="s">
        <v>10</v>
      </c>
      <c r="K61" s="6">
        <f>+SUM('[1]CONSUMO DOMESTICO VARIEDAD'!E113:E124)/10000</f>
        <v>14.948492999999999</v>
      </c>
      <c r="L61" s="6">
        <f>+SUM(C61)+SUM(B62:B72)</f>
        <v>13.746152000000002</v>
      </c>
      <c r="M61" s="6">
        <f t="shared" ref="M61:N61" si="137">+SUM(D61)+SUM(C62:C72)</f>
        <v>12.202285</v>
      </c>
      <c r="N61" s="6">
        <f t="shared" si="137"/>
        <v>12.287767000000001</v>
      </c>
      <c r="O61" s="105">
        <f t="shared" ref="O61" si="138">+SUM(F61)+SUM(E62:E72)</f>
        <v>10.801599999999999</v>
      </c>
      <c r="P61" s="73">
        <f t="shared" ref="P61" si="139">+SUM(G61)+SUM(F62:F72)</f>
        <v>12.0862</v>
      </c>
      <c r="Q61" s="116">
        <f>+P61/O61-1</f>
        <v>0.11892682565545853</v>
      </c>
      <c r="R61" s="7">
        <f>+POWER(P61/K61,0.2)-1</f>
        <v>-4.1618387321978423E-2</v>
      </c>
    </row>
    <row r="62" spans="1:18" x14ac:dyDescent="0.25">
      <c r="A62" s="78" t="s">
        <v>11</v>
      </c>
      <c r="B62" s="219">
        <f>+'[1]CONSUMO DOMESTICO VARIEDAD'!E125/10000</f>
        <v>0.715028</v>
      </c>
      <c r="C62" s="219">
        <f>+'[1]CONSUMO DOMESTICO VARIEDAD'!E137/10000</f>
        <v>0.45114399999999993</v>
      </c>
      <c r="D62" s="219">
        <f>+'[1]CONSUMO DOMESTICO VARIEDAD'!E149/10000</f>
        <v>0.42437900000000001</v>
      </c>
      <c r="E62" s="219">
        <f>+'[1]CONSUMO DOMESTICO VARIEDAD'!E161/10000</f>
        <v>0.69920000000000004</v>
      </c>
      <c r="F62" s="219">
        <f>+'[1]CONSUMO DOMESTICO VARIEDAD'!E173/10000</f>
        <v>0.49669999999999997</v>
      </c>
      <c r="G62" s="220">
        <f>+'[1]CONSUMO DOMESTICO VARIEDAD'!E185/10000</f>
        <v>0.5181</v>
      </c>
      <c r="H62" s="7">
        <f t="shared" ref="H62:H67" si="140">+G62/F62-1</f>
        <v>4.3084356754580222E-2</v>
      </c>
      <c r="I62" s="2"/>
      <c r="J62" s="78" t="s">
        <v>11</v>
      </c>
      <c r="K62" s="6">
        <f>+SUM('[1]CONSUMO DOMESTICO VARIEDAD'!E114:E125)/10000</f>
        <v>14.945457999999999</v>
      </c>
      <c r="L62" s="6">
        <f>+SUM(C61:C62)+SUM(B63:B72)</f>
        <v>13.482268000000001</v>
      </c>
      <c r="M62" s="6">
        <f t="shared" ref="M62:N62" si="141">+SUM(D61:D62)+SUM(C63:C72)</f>
        <v>12.175520000000001</v>
      </c>
      <c r="N62" s="6">
        <f t="shared" si="141"/>
        <v>12.562588</v>
      </c>
      <c r="O62" s="105">
        <f t="shared" ref="O62" si="142">+SUM(F61:F62)+SUM(E63:E72)</f>
        <v>10.5991</v>
      </c>
      <c r="P62" s="73">
        <f t="shared" ref="P62" si="143">+SUM(G61:G62)+SUM(F63:F72)</f>
        <v>12.1076</v>
      </c>
      <c r="Q62" s="116">
        <f t="shared" ref="Q62:Q65" si="144">+P62/O62-1</f>
        <v>0.14232340481739003</v>
      </c>
      <c r="R62" s="7">
        <f t="shared" ref="R62:R65" si="145">+POWER(P62/K62,0.2)-1</f>
        <v>-4.1240307920293207E-2</v>
      </c>
    </row>
    <row r="63" spans="1:18" x14ac:dyDescent="0.25">
      <c r="A63" s="78" t="s">
        <v>0</v>
      </c>
      <c r="B63" s="219">
        <f>+'[1]CONSUMO DOMESTICO VARIEDAD'!E126/10000</f>
        <v>0.80746600000000002</v>
      </c>
      <c r="C63" s="219">
        <f>+'[1]CONSUMO DOMESTICO VARIEDAD'!E138/10000</f>
        <v>0.64488699999999999</v>
      </c>
      <c r="D63" s="219">
        <f>+'[1]CONSUMO DOMESTICO VARIEDAD'!E150/10000</f>
        <v>0.679477</v>
      </c>
      <c r="E63" s="219">
        <f>+'[1]CONSUMO DOMESTICO VARIEDAD'!E162/10000</f>
        <v>0.94350000000000001</v>
      </c>
      <c r="F63" s="219">
        <f>+'[1]CONSUMO DOMESTICO VARIEDAD'!E174/10000</f>
        <v>0.56299999999999994</v>
      </c>
      <c r="G63" s="220">
        <f>+'[1]CONSUMO DOMESTICO VARIEDAD'!E186/10000</f>
        <v>0.49859999999999999</v>
      </c>
      <c r="H63" s="7">
        <f t="shared" si="140"/>
        <v>-0.11438721136767316</v>
      </c>
      <c r="I63" s="2"/>
      <c r="J63" s="78" t="s">
        <v>0</v>
      </c>
      <c r="K63" s="6">
        <f>+SUM('[1]CONSUMO DOMESTICO VARIEDAD'!E115:E126)/10000</f>
        <v>14.535005000000002</v>
      </c>
      <c r="L63" s="6">
        <f>+SUM(C61:C63)+SUM(B64:B72)</f>
        <v>13.319689</v>
      </c>
      <c r="M63" s="6">
        <f t="shared" ref="M63:N63" si="146">+SUM(D61:D63)+SUM(C64:C72)</f>
        <v>12.21011</v>
      </c>
      <c r="N63" s="6">
        <f t="shared" si="146"/>
        <v>12.826611000000002</v>
      </c>
      <c r="O63" s="105">
        <f t="shared" ref="O63" si="147">+SUM(F61:F63)+SUM(E64:E72)</f>
        <v>10.2186</v>
      </c>
      <c r="P63" s="73">
        <f t="shared" ref="P63" si="148">+SUM(G61:G63)+SUM(F64:F72)</f>
        <v>12.043200000000001</v>
      </c>
      <c r="Q63" s="116">
        <f t="shared" si="144"/>
        <v>0.17855674945687272</v>
      </c>
      <c r="R63" s="7">
        <f t="shared" si="145"/>
        <v>-3.6913394823638646E-2</v>
      </c>
    </row>
    <row r="64" spans="1:18" x14ac:dyDescent="0.25">
      <c r="A64" s="78" t="s">
        <v>1</v>
      </c>
      <c r="B64" s="219">
        <f>+'[1]CONSUMO DOMESTICO VARIEDAD'!E127/10000</f>
        <v>0.85089899999999996</v>
      </c>
      <c r="C64" s="219">
        <f>+'[1]CONSUMO DOMESTICO VARIEDAD'!E139/10000</f>
        <v>0.777563</v>
      </c>
      <c r="D64" s="219">
        <f>+'[1]CONSUMO DOMESTICO VARIEDAD'!E151/10000</f>
        <v>1.4287530000000002</v>
      </c>
      <c r="E64" s="219">
        <f>+'[1]CONSUMO DOMESTICO VARIEDAD'!E163/10000</f>
        <v>0.53590000000000004</v>
      </c>
      <c r="F64" s="219">
        <f>+'[1]CONSUMO DOMESTICO VARIEDAD'!E175/10000</f>
        <v>0.61980000000000002</v>
      </c>
      <c r="G64" s="220">
        <f>+'[1]CONSUMO DOMESTICO VARIEDAD'!E187/10000</f>
        <v>0.55620000000000003</v>
      </c>
      <c r="H64" s="7">
        <f t="shared" si="140"/>
        <v>-0.1026137463697967</v>
      </c>
      <c r="I64" s="2"/>
      <c r="J64" s="78" t="s">
        <v>1</v>
      </c>
      <c r="K64" s="6">
        <f>+SUM('[1]CONSUMO DOMESTICO VARIEDAD'!E116:E127)/10000</f>
        <v>14.357493</v>
      </c>
      <c r="L64" s="6">
        <f>+SUM(C61:C64)+SUM(B65:B72)</f>
        <v>13.246353000000001</v>
      </c>
      <c r="M64" s="6">
        <f t="shared" ref="M64:N64" si="149">+SUM(D61:D64)+SUM(C65:C72)</f>
        <v>12.861300000000004</v>
      </c>
      <c r="N64" s="6">
        <f t="shared" si="149"/>
        <v>11.933758000000001</v>
      </c>
      <c r="O64" s="105">
        <f t="shared" ref="O64" si="150">+SUM(F61:F64)+SUM(E65:E72)</f>
        <v>10.3025</v>
      </c>
      <c r="P64" s="73">
        <f t="shared" ref="P64" si="151">+SUM(G61:G64)+SUM(F65:F72)</f>
        <v>11.979600000000001</v>
      </c>
      <c r="Q64" s="116">
        <f t="shared" si="144"/>
        <v>0.16278573161853926</v>
      </c>
      <c r="R64" s="7">
        <f t="shared" si="145"/>
        <v>-3.5565493089393385E-2</v>
      </c>
    </row>
    <row r="65" spans="1:18" x14ac:dyDescent="0.25">
      <c r="A65" s="78" t="s">
        <v>2</v>
      </c>
      <c r="B65" s="219">
        <f>+'[1]CONSUMO DOMESTICO VARIEDAD'!E128/10000</f>
        <v>1.0635809999999999</v>
      </c>
      <c r="C65" s="219">
        <f>+'[1]CONSUMO DOMESTICO VARIEDAD'!E140/10000</f>
        <v>0.88671200000000006</v>
      </c>
      <c r="D65" s="219">
        <f>+'[1]CONSUMO DOMESTICO VARIEDAD'!E152/10000</f>
        <v>1.0855790000000001</v>
      </c>
      <c r="E65" s="219">
        <f>+'[1]CONSUMO DOMESTICO VARIEDAD'!E164/10000</f>
        <v>0.92759999999999998</v>
      </c>
      <c r="F65" s="219">
        <f>+'[1]CONSUMO DOMESTICO VARIEDAD'!E176/10000</f>
        <v>1.2636000000000001</v>
      </c>
      <c r="G65" s="220">
        <f>+'[1]CONSUMO DOMESTICO VARIEDAD'!E188/10000</f>
        <v>0.3352</v>
      </c>
      <c r="H65" s="7">
        <f t="shared" si="140"/>
        <v>-0.73472617917062366</v>
      </c>
      <c r="I65" s="2"/>
      <c r="J65" s="78" t="s">
        <v>2</v>
      </c>
      <c r="K65" s="6">
        <f>+SUM('[1]CONSUMO DOMESTICO VARIEDAD'!E117:E128)/10000</f>
        <v>13.958544</v>
      </c>
      <c r="L65" s="6">
        <f>+SUM(C61:C65)+SUM(B66:B72)</f>
        <v>13.069483999999999</v>
      </c>
      <c r="M65" s="6">
        <f t="shared" ref="M65:N65" si="152">+SUM(D61:D65)+SUM(C66:C72)</f>
        <v>13.060167</v>
      </c>
      <c r="N65" s="6">
        <f t="shared" si="152"/>
        <v>11.775779</v>
      </c>
      <c r="O65" s="105">
        <f t="shared" ref="O65" si="153">+SUM(F61:F65)+SUM(E66:E72)</f>
        <v>10.638500000000001</v>
      </c>
      <c r="P65" s="73">
        <f t="shared" ref="P65" si="154">+SUM(G61:G65)+SUM(F66:F72)</f>
        <v>11.0512</v>
      </c>
      <c r="Q65" s="116">
        <f t="shared" si="144"/>
        <v>3.879306293180429E-2</v>
      </c>
      <c r="R65" s="7">
        <f t="shared" si="145"/>
        <v>-4.5636406526735507E-2</v>
      </c>
    </row>
    <row r="66" spans="1:18" x14ac:dyDescent="0.25">
      <c r="A66" s="78" t="s">
        <v>3</v>
      </c>
      <c r="B66" s="219">
        <f>+'[1]CONSUMO DOMESTICO VARIEDAD'!E129/10000</f>
        <v>1.1675059999999999</v>
      </c>
      <c r="C66" s="219">
        <f>+'[1]CONSUMO DOMESTICO VARIEDAD'!E141/10000</f>
        <v>1.1293040000000001</v>
      </c>
      <c r="D66" s="219">
        <f>+'[1]CONSUMO DOMESTICO VARIEDAD'!E153/10000</f>
        <v>1.049793</v>
      </c>
      <c r="E66" s="219">
        <f>+'[1]CONSUMO DOMESTICO VARIEDAD'!E165/10000</f>
        <v>0.92300000000000004</v>
      </c>
      <c r="F66" s="219">
        <f>+'[1]CONSUMO DOMESTICO VARIEDAD'!E177/10000</f>
        <v>0.83109999999999995</v>
      </c>
      <c r="G66" s="220">
        <f>+'[1]CONSUMO DOMESTICO VARIEDAD'!E189/10000</f>
        <v>1.4434</v>
      </c>
      <c r="H66" s="7">
        <f t="shared" si="140"/>
        <v>0.7367344483215017</v>
      </c>
      <c r="I66" s="2"/>
      <c r="J66" s="78" t="s">
        <v>3</v>
      </c>
      <c r="K66" s="6">
        <f>+SUM('[1]CONSUMO DOMESTICO VARIEDAD'!E118:E129)/10000</f>
        <v>13.811299999999999</v>
      </c>
      <c r="L66" s="6">
        <f>+SUM(C61:C66)+SUM(B67:B72)</f>
        <v>13.031282000000001</v>
      </c>
      <c r="M66" s="6">
        <f t="shared" ref="M66:N66" si="155">+SUM(D61:D66)+SUM(C67:C72)</f>
        <v>12.980656</v>
      </c>
      <c r="N66" s="6">
        <f t="shared" si="155"/>
        <v>11.648986000000001</v>
      </c>
      <c r="O66" s="105">
        <f t="shared" ref="O66" si="156">+SUM(F61:F66)+SUM(E67:E72)</f>
        <v>10.546600000000002</v>
      </c>
      <c r="P66" s="73">
        <f t="shared" ref="P66" si="157">+SUM(G61:G66)+SUM(F67:F72)</f>
        <v>11.663499999999999</v>
      </c>
      <c r="Q66" s="116">
        <f t="shared" ref="Q66:Q67" si="158">+P66/O66-1</f>
        <v>0.10590142794834323</v>
      </c>
      <c r="R66" s="7">
        <f t="shared" ref="R66:R67" si="159">+POWER(P66/K66,0.2)-1</f>
        <v>-3.3239568285016063E-2</v>
      </c>
    </row>
    <row r="67" spans="1:18" x14ac:dyDescent="0.25">
      <c r="A67" s="78" t="s">
        <v>4</v>
      </c>
      <c r="B67" s="219">
        <f>+'[1]CONSUMO DOMESTICO VARIEDAD'!E130/10000</f>
        <v>1.1085739999999999</v>
      </c>
      <c r="C67" s="219">
        <f>+'[1]CONSUMO DOMESTICO VARIEDAD'!E142/10000</f>
        <v>0.90771399999999991</v>
      </c>
      <c r="D67" s="219">
        <f>+'[1]CONSUMO DOMESTICO VARIEDAD'!E154/10000</f>
        <v>1.131381</v>
      </c>
      <c r="E67" s="219">
        <f>+'[1]CONSUMO DOMESTICO VARIEDAD'!E166/10000</f>
        <v>1.1331</v>
      </c>
      <c r="F67" s="219">
        <f>+'[1]CONSUMO DOMESTICO VARIEDAD'!E178/10000</f>
        <v>1.3560000000000001</v>
      </c>
      <c r="G67" s="220">
        <f>+'[1]CONSUMO DOMESTICO VARIEDAD'!E190/10000</f>
        <v>1.1068</v>
      </c>
      <c r="H67" s="7">
        <f t="shared" si="140"/>
        <v>-0.18377581120943953</v>
      </c>
      <c r="I67" s="2"/>
      <c r="J67" s="78" t="s">
        <v>4</v>
      </c>
      <c r="K67" s="6">
        <f>+SUM('[1]CONSUMO DOMESTICO VARIEDAD'!E119:E130)/10000</f>
        <v>13.866401000000002</v>
      </c>
      <c r="L67" s="6">
        <f>+SUM(C61:C67)+SUM(B68:B72)</f>
        <v>12.830422</v>
      </c>
      <c r="M67" s="6">
        <f t="shared" ref="M67:N67" si="160">+SUM(D61:D67)+SUM(C68:C72)</f>
        <v>13.204323</v>
      </c>
      <c r="N67" s="6">
        <f t="shared" si="160"/>
        <v>11.650705000000002</v>
      </c>
      <c r="O67" s="105">
        <f t="shared" ref="O67" si="161">+SUM(F61:F67)+SUM(E68:E72)</f>
        <v>10.769500000000001</v>
      </c>
      <c r="P67" s="73">
        <f t="shared" ref="P67" si="162">+SUM(G61:G67)+SUM(F68:F72)</f>
        <v>11.414299999999999</v>
      </c>
      <c r="Q67" s="116">
        <f t="shared" si="158"/>
        <v>5.9872788894563156E-2</v>
      </c>
      <c r="R67" s="7">
        <f t="shared" si="159"/>
        <v>-3.8172687144508721E-2</v>
      </c>
    </row>
    <row r="68" spans="1:18" x14ac:dyDescent="0.25">
      <c r="A68" s="78" t="s">
        <v>5</v>
      </c>
      <c r="B68" s="219">
        <f>+'[1]CONSUMO DOMESTICO VARIEDAD'!E131/10000</f>
        <v>2.599062</v>
      </c>
      <c r="C68" s="219">
        <f>+'[1]CONSUMO DOMESTICO VARIEDAD'!E143/10000</f>
        <v>1.1133469999999999</v>
      </c>
      <c r="D68" s="219">
        <f>+'[1]CONSUMO DOMESTICO VARIEDAD'!E155/10000</f>
        <v>1.187902</v>
      </c>
      <c r="E68" s="219">
        <f>+'[1]CONSUMO DOMESTICO VARIEDAD'!E167/10000</f>
        <v>1.0316000000000001</v>
      </c>
      <c r="F68" s="219">
        <f>+'[1]CONSUMO DOMESTICO VARIEDAD'!E179/10000</f>
        <v>1.577</v>
      </c>
      <c r="G68" s="220"/>
      <c r="H68" s="8"/>
      <c r="I68" s="2"/>
      <c r="J68" s="78" t="s">
        <v>5</v>
      </c>
      <c r="K68" s="6">
        <f>+SUM('[1]CONSUMO DOMESTICO VARIEDAD'!E120:E131)/10000</f>
        <v>15.230791</v>
      </c>
      <c r="L68" s="6">
        <f>+SUM(C61:C68)+SUM(B69:B72)</f>
        <v>11.344707</v>
      </c>
      <c r="M68" s="6">
        <f t="shared" ref="M68:N68" si="163">+SUM(D61:D68)+SUM(C69:C72)</f>
        <v>13.278878000000001</v>
      </c>
      <c r="N68" s="6">
        <f t="shared" si="163"/>
        <v>11.494403</v>
      </c>
      <c r="O68" s="105"/>
      <c r="P68" s="73"/>
      <c r="Q68" s="117"/>
      <c r="R68" s="8"/>
    </row>
    <row r="69" spans="1:18" x14ac:dyDescent="0.25">
      <c r="A69" s="78" t="s">
        <v>6</v>
      </c>
      <c r="B69" s="219">
        <f>+'[1]CONSUMO DOMESTICO VARIEDAD'!E132/10000</f>
        <v>1.2711250000000001</v>
      </c>
      <c r="C69" s="219">
        <f>+'[1]CONSUMO DOMESTICO VARIEDAD'!E144/10000</f>
        <v>1.2838270000000001</v>
      </c>
      <c r="D69" s="219">
        <f>+'[1]CONSUMO DOMESTICO VARIEDAD'!E156/10000</f>
        <v>1.6501700000000001</v>
      </c>
      <c r="E69" s="219">
        <f>+'[1]CONSUMO DOMESTICO VARIEDAD'!E168/10000</f>
        <v>0.9264</v>
      </c>
      <c r="F69" s="219">
        <f>+'[1]CONSUMO DOMESTICO VARIEDAD'!E180/10000</f>
        <v>0.86550000000000005</v>
      </c>
      <c r="G69" s="220"/>
      <c r="H69" s="8"/>
      <c r="I69" s="2"/>
      <c r="J69" s="78" t="s">
        <v>6</v>
      </c>
      <c r="K69" s="6">
        <f>+SUM('[1]CONSUMO DOMESTICO VARIEDAD'!E121:E132)/10000</f>
        <v>14.672346000000003</v>
      </c>
      <c r="L69" s="6">
        <f>+SUM(C61:C69)+SUM(B70:B72)</f>
        <v>11.357409000000001</v>
      </c>
      <c r="M69" s="6">
        <f t="shared" ref="M69:N69" si="164">+SUM(D61:D69)+SUM(C70:C72)</f>
        <v>13.645221000000001</v>
      </c>
      <c r="N69" s="6">
        <f t="shared" si="164"/>
        <v>10.770633</v>
      </c>
      <c r="O69" s="105"/>
      <c r="P69" s="73"/>
      <c r="Q69" s="117"/>
      <c r="R69" s="8"/>
    </row>
    <row r="70" spans="1:18" x14ac:dyDescent="0.25">
      <c r="A70" s="78" t="s">
        <v>7</v>
      </c>
      <c r="B70" s="219">
        <f>+'[1]CONSUMO DOMESTICO VARIEDAD'!E133/10000</f>
        <v>1.5578209999999999</v>
      </c>
      <c r="C70" s="219">
        <f>+'[1]CONSUMO DOMESTICO VARIEDAD'!E145/10000</f>
        <v>1.8923479999999999</v>
      </c>
      <c r="D70" s="219">
        <f>+'[1]CONSUMO DOMESTICO VARIEDAD'!E157/10000</f>
        <v>1.1354919999999999</v>
      </c>
      <c r="E70" s="219">
        <f>+'[1]CONSUMO DOMESTICO VARIEDAD'!E169/10000</f>
        <v>1.4141999999999999</v>
      </c>
      <c r="F70" s="219">
        <f>+'[1]CONSUMO DOMESTICO VARIEDAD'!E181/10000</f>
        <v>1.7635000000000001</v>
      </c>
      <c r="G70" s="220"/>
      <c r="H70" s="8"/>
      <c r="I70" s="2"/>
      <c r="J70" s="78" t="s">
        <v>7</v>
      </c>
      <c r="K70" s="6">
        <f>+SUM('[1]CONSUMO DOMESTICO VARIEDAD'!E122:E133)/10000</f>
        <v>14.385767999999999</v>
      </c>
      <c r="L70" s="6">
        <f>+SUM(C61:C70)+SUM(B71:B72)</f>
        <v>11.691936</v>
      </c>
      <c r="M70" s="6">
        <f t="shared" ref="M70:N70" si="165">+SUM(D61:D70)+SUM(C71:C72)</f>
        <v>12.888365</v>
      </c>
      <c r="N70" s="6">
        <f t="shared" si="165"/>
        <v>11.049341</v>
      </c>
      <c r="O70" s="105"/>
      <c r="P70" s="73"/>
      <c r="Q70" s="117"/>
      <c r="R70" s="8"/>
    </row>
    <row r="71" spans="1:18" x14ac:dyDescent="0.25">
      <c r="A71" s="78" t="s">
        <v>8</v>
      </c>
      <c r="B71" s="219">
        <f>+'[1]CONSUMO DOMESTICO VARIEDAD'!E134/10000</f>
        <v>1.012256</v>
      </c>
      <c r="C71" s="219">
        <f>+'[1]CONSUMO DOMESTICO VARIEDAD'!E146/10000</f>
        <v>1.1389670000000001</v>
      </c>
      <c r="D71" s="219">
        <f>+'[1]CONSUMO DOMESTICO VARIEDAD'!E158/10000</f>
        <v>1.0168600000000001</v>
      </c>
      <c r="E71" s="219">
        <f>+'[1]CONSUMO DOMESTICO VARIEDAD'!E170/10000</f>
        <v>0.89629999999999999</v>
      </c>
      <c r="F71" s="219">
        <f>+'[1]CONSUMO DOMESTICO VARIEDAD'!E182/10000</f>
        <v>1.3137000000000001</v>
      </c>
      <c r="G71" s="220"/>
      <c r="H71" s="8"/>
      <c r="I71" s="2"/>
      <c r="J71" s="78" t="s">
        <v>8</v>
      </c>
      <c r="K71" s="6">
        <f>+SUM('[1]CONSUMO DOMESTICO VARIEDAD'!E123:E134)/10000</f>
        <v>14.005889999999999</v>
      </c>
      <c r="L71" s="6">
        <f>+SUM(C61:C71)+SUM(B72)</f>
        <v>11.818647000000002</v>
      </c>
      <c r="M71" s="6">
        <f t="shared" ref="M71:N71" si="166">+SUM(D61:D71)+SUM(C72)</f>
        <v>12.766258000000001</v>
      </c>
      <c r="N71" s="6">
        <f t="shared" si="166"/>
        <v>10.928781000000001</v>
      </c>
      <c r="O71" s="105"/>
      <c r="P71" s="73"/>
      <c r="Q71" s="117"/>
      <c r="R71" s="8"/>
    </row>
    <row r="72" spans="1:18" x14ac:dyDescent="0.25">
      <c r="A72" s="78" t="s">
        <v>9</v>
      </c>
      <c r="B72" s="219">
        <f>+'[1]CONSUMO DOMESTICO VARIEDAD'!E135/10000</f>
        <v>0.98281700000000005</v>
      </c>
      <c r="C72" s="219">
        <f>+'[1]CONSUMO DOMESTICO VARIEDAD'!E147/10000</f>
        <v>1.192296</v>
      </c>
      <c r="D72" s="219">
        <f>+'[1]CONSUMO DOMESTICO VARIEDAD'!E159/10000</f>
        <v>0.83898099999999998</v>
      </c>
      <c r="E72" s="219">
        <f>+'[1]CONSUMO DOMESTICO VARIEDAD'!E171/10000</f>
        <v>0.68679999999999997</v>
      </c>
      <c r="F72" s="219">
        <f>+'[1]CONSUMO DOMESTICO VARIEDAD'!E183/10000</f>
        <v>0.94389999999999996</v>
      </c>
      <c r="G72" s="220"/>
      <c r="H72" s="8"/>
      <c r="I72" s="2"/>
      <c r="J72" s="78" t="s">
        <v>9</v>
      </c>
      <c r="K72" s="6">
        <f>+SUM('[1]CONSUMO DOMESTICO VARIEDAD'!E124:E135)/10000</f>
        <v>13.793037</v>
      </c>
      <c r="L72" s="6">
        <f>+SUM(C61:C72)</f>
        <v>12.028126000000002</v>
      </c>
      <c r="M72" s="6">
        <f t="shared" ref="M72:N72" si="167">+SUM(D61:D72)</f>
        <v>12.412943</v>
      </c>
      <c r="N72" s="6">
        <f t="shared" si="167"/>
        <v>10.7766</v>
      </c>
      <c r="O72" s="105"/>
      <c r="P72" s="73"/>
      <c r="Q72" s="117"/>
      <c r="R72" s="8"/>
    </row>
    <row r="73" spans="1:18" ht="25.5" x14ac:dyDescent="0.25">
      <c r="A73" s="89" t="s">
        <v>13</v>
      </c>
      <c r="B73" s="90">
        <f>SUM(B61:B72)</f>
        <v>13.793037</v>
      </c>
      <c r="C73" s="90">
        <f t="shared" ref="C73:F73" si="168">SUM(C61:C72)</f>
        <v>12.028126000000002</v>
      </c>
      <c r="D73" s="90">
        <f t="shared" si="168"/>
        <v>12.412943</v>
      </c>
      <c r="E73" s="90">
        <f t="shared" si="168"/>
        <v>10.7766</v>
      </c>
      <c r="F73" s="90">
        <f t="shared" si="168"/>
        <v>12.277800000000001</v>
      </c>
      <c r="G73" s="91"/>
      <c r="H73" s="92"/>
      <c r="I73" s="3"/>
      <c r="J73" s="79" t="s">
        <v>14</v>
      </c>
      <c r="K73" s="82">
        <f>+AVERAGE(K61:K72)</f>
        <v>14.375877166666664</v>
      </c>
      <c r="L73" s="82">
        <f>+AVERAGE(L61:L72)</f>
        <v>12.580539583333335</v>
      </c>
      <c r="M73" s="82">
        <f t="shared" ref="M73:P73" si="169">+AVERAGE(M61:M72)</f>
        <v>12.807168833333336</v>
      </c>
      <c r="N73" s="82">
        <f t="shared" si="169"/>
        <v>11.642162666666669</v>
      </c>
      <c r="O73" s="106">
        <f t="shared" si="169"/>
        <v>10.553771428571432</v>
      </c>
      <c r="P73" s="83">
        <f t="shared" si="169"/>
        <v>11.763657142857141</v>
      </c>
      <c r="Q73" s="118">
        <f t="shared" ref="Q73" si="170">+P73/O73-1</f>
        <v>0.11464012864730777</v>
      </c>
      <c r="R73" s="113">
        <f t="shared" ref="R73" si="171">+POWER(P73/K73,0.2)-1</f>
        <v>-3.931369210974256E-2</v>
      </c>
    </row>
    <row r="74" spans="1:18" ht="25.5" x14ac:dyDescent="0.25">
      <c r="A74" s="93" t="s">
        <v>15</v>
      </c>
      <c r="B74" s="94">
        <f>+B73/B$163</f>
        <v>1.464791883929918E-2</v>
      </c>
      <c r="C74" s="94">
        <f>+C73/C$163</f>
        <v>1.3476846576426078E-2</v>
      </c>
      <c r="D74" s="94">
        <f>+D73/D$163</f>
        <v>1.4784316285059315E-2</v>
      </c>
      <c r="E74" s="94">
        <f>+E73/E$163</f>
        <v>1.2173382420269406E-2</v>
      </c>
      <c r="F74" s="94">
        <f>+F73/F$163</f>
        <v>1.303712934682472E-2</v>
      </c>
      <c r="G74" s="95"/>
      <c r="H74" s="96"/>
      <c r="I74" s="3"/>
      <c r="J74" s="80" t="s">
        <v>15</v>
      </c>
      <c r="K74" s="84">
        <f t="shared" ref="K74:P74" si="172">+K73/K$163</f>
        <v>1.4609071733799057E-2</v>
      </c>
      <c r="L74" s="84">
        <f t="shared" si="172"/>
        <v>1.3791419554352723E-2</v>
      </c>
      <c r="M74" s="84">
        <f t="shared" si="172"/>
        <v>1.4716155658112223E-2</v>
      </c>
      <c r="N74" s="84">
        <f t="shared" si="172"/>
        <v>1.3622835275481393E-2</v>
      </c>
      <c r="O74" s="107">
        <f t="shared" si="172"/>
        <v>1.1493476329227632E-2</v>
      </c>
      <c r="P74" s="110">
        <f t="shared" si="172"/>
        <v>1.2933941613429171E-2</v>
      </c>
      <c r="Q74" s="110"/>
      <c r="R74" s="114"/>
    </row>
    <row r="75" spans="1:18" ht="26.25" thickBot="1" x14ac:dyDescent="0.3">
      <c r="A75" s="97" t="s">
        <v>12</v>
      </c>
      <c r="B75" s="98"/>
      <c r="C75" s="99">
        <f>+C73/B73-1</f>
        <v>-0.12795666393122829</v>
      </c>
      <c r="D75" s="99">
        <f t="shared" ref="D75:F75" si="173">+D73/C73-1</f>
        <v>3.1993096846507862E-2</v>
      </c>
      <c r="E75" s="99">
        <f t="shared" si="173"/>
        <v>-0.13182554693113469</v>
      </c>
      <c r="F75" s="99">
        <f t="shared" si="173"/>
        <v>0.13930182061132457</v>
      </c>
      <c r="G75" s="100"/>
      <c r="H75" s="101"/>
      <c r="I75" s="2"/>
      <c r="J75" s="81" t="s">
        <v>12</v>
      </c>
      <c r="K75" s="85"/>
      <c r="L75" s="86">
        <f>+L73/K73-1</f>
        <v>-0.12488542873030217</v>
      </c>
      <c r="M75" s="86">
        <f t="shared" ref="M75:P75" si="174">+M73/L73-1</f>
        <v>1.801427104925124E-2</v>
      </c>
      <c r="N75" s="86">
        <f t="shared" si="174"/>
        <v>-9.0965160358821406E-2</v>
      </c>
      <c r="O75" s="108">
        <f t="shared" si="174"/>
        <v>-9.3487032371697754E-2</v>
      </c>
      <c r="P75" s="111">
        <f t="shared" si="174"/>
        <v>0.11464012864730777</v>
      </c>
      <c r="Q75" s="87"/>
      <c r="R75" s="88"/>
    </row>
    <row r="76" spans="1:18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spans="1:18" ht="15.75" thickBot="1" x14ac:dyDescent="0.3">
      <c r="A77" s="266" t="s">
        <v>278</v>
      </c>
      <c r="B77" s="267"/>
      <c r="C77" s="267"/>
      <c r="D77" s="267"/>
      <c r="E77" s="267"/>
      <c r="F77" s="267"/>
      <c r="G77" s="267"/>
      <c r="H77" s="268"/>
      <c r="I77" s="2"/>
      <c r="J77" s="266" t="s">
        <v>279</v>
      </c>
      <c r="K77" s="267"/>
      <c r="L77" s="267"/>
      <c r="M77" s="267"/>
      <c r="N77" s="267"/>
      <c r="O77" s="267"/>
      <c r="P77" s="267"/>
      <c r="Q77" s="267"/>
      <c r="R77" s="268"/>
    </row>
    <row r="78" spans="1:18" ht="38.25" x14ac:dyDescent="0.25">
      <c r="A78" s="74"/>
      <c r="B78" s="75">
        <v>2016</v>
      </c>
      <c r="C78" s="75">
        <f>+B78+1</f>
        <v>2017</v>
      </c>
      <c r="D78" s="75">
        <f t="shared" ref="D78:G78" si="175">+C78+1</f>
        <v>2018</v>
      </c>
      <c r="E78" s="75">
        <f t="shared" si="175"/>
        <v>2019</v>
      </c>
      <c r="F78" s="75">
        <f t="shared" si="175"/>
        <v>2020</v>
      </c>
      <c r="G78" s="76">
        <f t="shared" si="175"/>
        <v>2021</v>
      </c>
      <c r="H78" s="77" t="s">
        <v>16</v>
      </c>
      <c r="I78" s="2"/>
      <c r="J78" s="103"/>
      <c r="K78" s="102">
        <v>2016</v>
      </c>
      <c r="L78" s="102">
        <f>+K78+1</f>
        <v>2017</v>
      </c>
      <c r="M78" s="102">
        <f t="shared" ref="M78:P78" si="176">+L78+1</f>
        <v>2018</v>
      </c>
      <c r="N78" s="102">
        <f t="shared" si="176"/>
        <v>2019</v>
      </c>
      <c r="O78" s="104">
        <f t="shared" si="176"/>
        <v>2020</v>
      </c>
      <c r="P78" s="109">
        <f t="shared" si="176"/>
        <v>2021</v>
      </c>
      <c r="Q78" s="115" t="s">
        <v>16</v>
      </c>
      <c r="R78" s="112" t="s">
        <v>21</v>
      </c>
    </row>
    <row r="79" spans="1:18" x14ac:dyDescent="0.25">
      <c r="A79" s="78" t="s">
        <v>10</v>
      </c>
      <c r="B79" s="219">
        <f>+'[1]CONSUMO DOMESTICO VARIEDAD'!F124/10000</f>
        <v>0.36893400000000004</v>
      </c>
      <c r="C79" s="219">
        <f>+'[1]CONSUMO DOMESTICO VARIEDAD'!F136/10000</f>
        <v>0.20824299999999998</v>
      </c>
      <c r="D79" s="219">
        <f>+'[1]CONSUMO DOMESTICO VARIEDAD'!F148/10000</f>
        <v>0.26628200000000002</v>
      </c>
      <c r="E79" s="219">
        <f>+'[1]CONSUMO DOMESTICO VARIEDAD'!F160/10000</f>
        <v>0.46810000000000002</v>
      </c>
      <c r="F79" s="219">
        <f>+'[1]CONSUMO DOMESTICO VARIEDAD'!F172/10000</f>
        <v>0.40789999999999998</v>
      </c>
      <c r="G79" s="220">
        <f>+'[1]CONSUMO DOMESTICO VARIEDAD'!F184/10000</f>
        <v>0.19409999999999999</v>
      </c>
      <c r="H79" s="7">
        <f>+G79/F79-1</f>
        <v>-0.52414807550870313</v>
      </c>
      <c r="I79" s="2"/>
      <c r="J79" s="78" t="s">
        <v>10</v>
      </c>
      <c r="K79" s="6">
        <f>+SUM('[1]CONSUMO DOMESTICO VARIEDAD'!F113:F124)/10000</f>
        <v>4.2792399999999997</v>
      </c>
      <c r="L79" s="6">
        <f>+SUM(C79)+SUM(B80:B90)</f>
        <v>4.1896439999999995</v>
      </c>
      <c r="M79" s="6">
        <f t="shared" ref="M79:N79" si="177">+SUM(D79)+SUM(C80:C90)</f>
        <v>3.5333260000000002</v>
      </c>
      <c r="N79" s="6">
        <f t="shared" si="177"/>
        <v>4.3484220000000002</v>
      </c>
      <c r="O79" s="105">
        <f t="shared" ref="O79" si="178">+SUM(F79)+SUM(E80:E90)</f>
        <v>4.9223999999999988</v>
      </c>
      <c r="P79" s="73">
        <f t="shared" ref="P79" si="179">+SUM(G79)+SUM(F80:F90)</f>
        <v>4.8127999999999993</v>
      </c>
      <c r="Q79" s="116">
        <f>+P79/O79-1</f>
        <v>-2.2265561514708154E-2</v>
      </c>
      <c r="R79" s="7">
        <f>+POWER(P79/K79,0.2)-1</f>
        <v>2.3779040242544403E-2</v>
      </c>
    </row>
    <row r="80" spans="1:18" x14ac:dyDescent="0.25">
      <c r="A80" s="78" t="s">
        <v>11</v>
      </c>
      <c r="B80" s="219">
        <f>+'[1]CONSUMO DOMESTICO VARIEDAD'!F125/10000</f>
        <v>0.198323</v>
      </c>
      <c r="C80" s="219">
        <f>+'[1]CONSUMO DOMESTICO VARIEDAD'!F137/10000</f>
        <v>0.19766800000000001</v>
      </c>
      <c r="D80" s="219">
        <f>+'[1]CONSUMO DOMESTICO VARIEDAD'!F149/10000</f>
        <v>0.25077500000000003</v>
      </c>
      <c r="E80" s="219">
        <f>+'[1]CONSUMO DOMESTICO VARIEDAD'!F161/10000</f>
        <v>0.31900000000000001</v>
      </c>
      <c r="F80" s="219">
        <f>+'[1]CONSUMO DOMESTICO VARIEDAD'!F173/10000</f>
        <v>0.24479999999999999</v>
      </c>
      <c r="G80" s="220">
        <f>+'[1]CONSUMO DOMESTICO VARIEDAD'!F185/10000</f>
        <v>0.20569999999999999</v>
      </c>
      <c r="H80" s="7">
        <f t="shared" ref="H80:H85" si="180">+G80/F80-1</f>
        <v>-0.15972222222222221</v>
      </c>
      <c r="I80" s="2"/>
      <c r="J80" s="78" t="s">
        <v>11</v>
      </c>
      <c r="K80" s="6">
        <f>+SUM('[1]CONSUMO DOMESTICO VARIEDAD'!F114:F125)/10000</f>
        <v>4.3218519999999998</v>
      </c>
      <c r="L80" s="6">
        <f>+SUM(C79:C80)+SUM(B81:B90)</f>
        <v>4.1889890000000003</v>
      </c>
      <c r="M80" s="6">
        <f t="shared" ref="M80:N80" si="181">+SUM(D79:D80)+SUM(C81:C90)</f>
        <v>3.5864330000000004</v>
      </c>
      <c r="N80" s="6">
        <f t="shared" si="181"/>
        <v>4.4166470000000002</v>
      </c>
      <c r="O80" s="105">
        <f t="shared" ref="O80" si="182">+SUM(F79:F80)+SUM(E81:E90)</f>
        <v>4.8481999999999994</v>
      </c>
      <c r="P80" s="73">
        <f t="shared" ref="P80" si="183">+SUM(G79:G80)+SUM(F81:F90)</f>
        <v>4.7736999999999998</v>
      </c>
      <c r="Q80" s="116">
        <f t="shared" ref="Q80:Q83" si="184">+P80/O80-1</f>
        <v>-1.5366527783507222E-2</v>
      </c>
      <c r="R80" s="7">
        <f t="shared" ref="R80:R83" si="185">+POWER(P80/K80,0.2)-1</f>
        <v>2.0086608813374873E-2</v>
      </c>
    </row>
    <row r="81" spans="1:18" x14ac:dyDescent="0.25">
      <c r="A81" s="78" t="s">
        <v>0</v>
      </c>
      <c r="B81" s="219">
        <f>+'[1]CONSUMO DOMESTICO VARIEDAD'!F126/10000</f>
        <v>0.304836</v>
      </c>
      <c r="C81" s="219">
        <f>+'[1]CONSUMO DOMESTICO VARIEDAD'!F138/10000</f>
        <v>0.37807299999999999</v>
      </c>
      <c r="D81" s="219">
        <f>+'[1]CONSUMO DOMESTICO VARIEDAD'!F150/10000</f>
        <v>0.24801300000000001</v>
      </c>
      <c r="E81" s="219">
        <f>+'[1]CONSUMO DOMESTICO VARIEDAD'!F162/10000</f>
        <v>0.21629999999999999</v>
      </c>
      <c r="F81" s="219">
        <f>+'[1]CONSUMO DOMESTICO VARIEDAD'!F174/10000</f>
        <v>0.3362</v>
      </c>
      <c r="G81" s="220">
        <f>+'[1]CONSUMO DOMESTICO VARIEDAD'!F186/10000</f>
        <v>0.30370000000000003</v>
      </c>
      <c r="H81" s="7">
        <f t="shared" si="180"/>
        <v>-9.666864961332533E-2</v>
      </c>
      <c r="I81" s="2"/>
      <c r="J81" s="78" t="s">
        <v>0</v>
      </c>
      <c r="K81" s="6">
        <f>+SUM('[1]CONSUMO DOMESTICO VARIEDAD'!F115:F126)/10000</f>
        <v>4.3217190000000008</v>
      </c>
      <c r="L81" s="6">
        <f>+SUM(C79:C81)+SUM(B82:B90)</f>
        <v>4.2622259999999992</v>
      </c>
      <c r="M81" s="6">
        <f t="shared" ref="M81:N81" si="186">+SUM(D79:D81)+SUM(C82:C90)</f>
        <v>3.4563730000000006</v>
      </c>
      <c r="N81" s="6">
        <f t="shared" si="186"/>
        <v>4.3849340000000003</v>
      </c>
      <c r="O81" s="105">
        <f t="shared" ref="O81" si="187">+SUM(F79:F81)+SUM(E82:E90)</f>
        <v>4.9680999999999997</v>
      </c>
      <c r="P81" s="73">
        <f t="shared" ref="P81" si="188">+SUM(G79:G81)+SUM(F82:F90)</f>
        <v>4.7412000000000001</v>
      </c>
      <c r="Q81" s="116">
        <f t="shared" si="184"/>
        <v>-4.5671383426259426E-2</v>
      </c>
      <c r="R81" s="7">
        <f t="shared" si="185"/>
        <v>1.8700102965911514E-2</v>
      </c>
    </row>
    <row r="82" spans="1:18" x14ac:dyDescent="0.25">
      <c r="A82" s="78" t="s">
        <v>1</v>
      </c>
      <c r="B82" s="219">
        <f>+'[1]CONSUMO DOMESTICO VARIEDAD'!F127/10000</f>
        <v>0.329092</v>
      </c>
      <c r="C82" s="219">
        <f>+'[1]CONSUMO DOMESTICO VARIEDAD'!F139/10000</f>
        <v>0.24227699999999999</v>
      </c>
      <c r="D82" s="219">
        <f>+'[1]CONSUMO DOMESTICO VARIEDAD'!F151/10000</f>
        <v>0.23568000000000003</v>
      </c>
      <c r="E82" s="219">
        <f>+'[1]CONSUMO DOMESTICO VARIEDAD'!F163/10000</f>
        <v>0.24379999999999999</v>
      </c>
      <c r="F82" s="219">
        <f>+'[1]CONSUMO DOMESTICO VARIEDAD'!F175/10000</f>
        <v>0.44290000000000002</v>
      </c>
      <c r="G82" s="220">
        <f>+'[1]CONSUMO DOMESTICO VARIEDAD'!F187/10000</f>
        <v>0.18360000000000001</v>
      </c>
      <c r="H82" s="7">
        <f t="shared" si="180"/>
        <v>-0.58545947166403245</v>
      </c>
      <c r="I82" s="2"/>
      <c r="J82" s="78" t="s">
        <v>1</v>
      </c>
      <c r="K82" s="6">
        <f>+SUM('[1]CONSUMO DOMESTICO VARIEDAD'!F116:F127)/10000</f>
        <v>4.31386</v>
      </c>
      <c r="L82" s="6">
        <f>+SUM(C79:C82)+SUM(B83:B90)</f>
        <v>4.1754110000000004</v>
      </c>
      <c r="M82" s="6">
        <f t="shared" ref="M82:N82" si="189">+SUM(D79:D82)+SUM(C83:C90)</f>
        <v>3.449776</v>
      </c>
      <c r="N82" s="6">
        <f t="shared" si="189"/>
        <v>4.3930540000000002</v>
      </c>
      <c r="O82" s="105">
        <f t="shared" ref="O82" si="190">+SUM(F79:F82)+SUM(E83:E90)</f>
        <v>5.1672000000000002</v>
      </c>
      <c r="P82" s="73">
        <f t="shared" ref="P82" si="191">+SUM(G79:G82)+SUM(F83:F90)</f>
        <v>4.4819000000000004</v>
      </c>
      <c r="Q82" s="116">
        <f t="shared" si="184"/>
        <v>-0.13262501935284099</v>
      </c>
      <c r="R82" s="7">
        <f t="shared" si="185"/>
        <v>7.6720744363170112E-3</v>
      </c>
    </row>
    <row r="83" spans="1:18" x14ac:dyDescent="0.25">
      <c r="A83" s="78" t="s">
        <v>2</v>
      </c>
      <c r="B83" s="219">
        <f>+'[1]CONSUMO DOMESTICO VARIEDAD'!F128/10000</f>
        <v>0.27427399999999996</v>
      </c>
      <c r="C83" s="219">
        <f>+'[1]CONSUMO DOMESTICO VARIEDAD'!F140/10000</f>
        <v>0.165599</v>
      </c>
      <c r="D83" s="219">
        <f>+'[1]CONSUMO DOMESTICO VARIEDAD'!F152/10000</f>
        <v>0.25400900000000004</v>
      </c>
      <c r="E83" s="219">
        <f>+'[1]CONSUMO DOMESTICO VARIEDAD'!F164/10000</f>
        <v>0.30380000000000001</v>
      </c>
      <c r="F83" s="219">
        <f>+'[1]CONSUMO DOMESTICO VARIEDAD'!F176/10000</f>
        <v>0.36099999999999999</v>
      </c>
      <c r="G83" s="220">
        <f>+'[1]CONSUMO DOMESTICO VARIEDAD'!F188/10000</f>
        <v>0.1812</v>
      </c>
      <c r="H83" s="7">
        <f t="shared" si="180"/>
        <v>-0.49806094182825478</v>
      </c>
      <c r="I83" s="2"/>
      <c r="J83" s="78" t="s">
        <v>2</v>
      </c>
      <c r="K83" s="6">
        <f>+SUM('[1]CONSUMO DOMESTICO VARIEDAD'!F117:F128)/10000</f>
        <v>4.3780890000000001</v>
      </c>
      <c r="L83" s="6">
        <f>+SUM(C79:C83)+SUM(B84:B90)</f>
        <v>4.0667360000000006</v>
      </c>
      <c r="M83" s="6">
        <f t="shared" ref="M83:N83" si="192">+SUM(D79:D83)+SUM(C84:C90)</f>
        <v>3.5381860000000001</v>
      </c>
      <c r="N83" s="6">
        <f t="shared" si="192"/>
        <v>4.4428450000000002</v>
      </c>
      <c r="O83" s="105">
        <f t="shared" ref="O83" si="193">+SUM(F79:F83)+SUM(E84:E90)</f>
        <v>5.2244000000000002</v>
      </c>
      <c r="P83" s="73">
        <f t="shared" ref="P83" si="194">+SUM(G79:G83)+SUM(F84:F90)</f>
        <v>4.3021000000000003</v>
      </c>
      <c r="Q83" s="116">
        <f t="shared" si="184"/>
        <v>-0.17653701860500726</v>
      </c>
      <c r="R83" s="7">
        <f t="shared" si="185"/>
        <v>-3.4956862591951632E-3</v>
      </c>
    </row>
    <row r="84" spans="1:18" x14ac:dyDescent="0.25">
      <c r="A84" s="78" t="s">
        <v>3</v>
      </c>
      <c r="B84" s="219">
        <f>+'[1]CONSUMO DOMESTICO VARIEDAD'!F129/10000</f>
        <v>0.41641999999999996</v>
      </c>
      <c r="C84" s="219">
        <f>+'[1]CONSUMO DOMESTICO VARIEDAD'!F141/10000</f>
        <v>0.243168</v>
      </c>
      <c r="D84" s="219">
        <f>+'[1]CONSUMO DOMESTICO VARIEDAD'!F153/10000</f>
        <v>0.54977799999999999</v>
      </c>
      <c r="E84" s="219">
        <f>+'[1]CONSUMO DOMESTICO VARIEDAD'!F165/10000</f>
        <v>0.59499999999999997</v>
      </c>
      <c r="F84" s="219">
        <f>+'[1]CONSUMO DOMESTICO VARIEDAD'!F177/10000</f>
        <v>0.49940000000000001</v>
      </c>
      <c r="G84" s="220">
        <f>+'[1]CONSUMO DOMESTICO VARIEDAD'!F189/10000</f>
        <v>0.29389999999999999</v>
      </c>
      <c r="H84" s="7">
        <f t="shared" si="180"/>
        <v>-0.41149379255106133</v>
      </c>
      <c r="I84" s="2"/>
      <c r="J84" s="78" t="s">
        <v>3</v>
      </c>
      <c r="K84" s="6">
        <f>+SUM('[1]CONSUMO DOMESTICO VARIEDAD'!F118:F129)/10000</f>
        <v>4.4493359999999997</v>
      </c>
      <c r="L84" s="6">
        <f>+SUM(C79:C84)+SUM(B85:B90)</f>
        <v>3.8934839999999999</v>
      </c>
      <c r="M84" s="6">
        <f t="shared" ref="M84:N84" si="195">+SUM(D79:D84)+SUM(C85:C90)</f>
        <v>3.8447960000000001</v>
      </c>
      <c r="N84" s="6">
        <f t="shared" si="195"/>
        <v>4.488067</v>
      </c>
      <c r="O84" s="105">
        <f t="shared" ref="O84" si="196">+SUM(F79:F84)+SUM(E85:E90)</f>
        <v>5.1288</v>
      </c>
      <c r="P84" s="73">
        <f t="shared" ref="P84" si="197">+SUM(G79:G84)+SUM(F85:F90)</f>
        <v>4.0966000000000005</v>
      </c>
      <c r="Q84" s="116">
        <f t="shared" ref="Q84:Q85" si="198">+P84/O84-1</f>
        <v>-0.20125565434409598</v>
      </c>
      <c r="R84" s="7">
        <f t="shared" ref="R84:R85" si="199">+POWER(P84/K84,0.2)-1</f>
        <v>-1.6383803314294232E-2</v>
      </c>
    </row>
    <row r="85" spans="1:18" x14ac:dyDescent="0.25">
      <c r="A85" s="78" t="s">
        <v>4</v>
      </c>
      <c r="B85" s="219">
        <f>+'[1]CONSUMO DOMESTICO VARIEDAD'!F130/10000</f>
        <v>0.34262199999999998</v>
      </c>
      <c r="C85" s="219">
        <f>+'[1]CONSUMO DOMESTICO VARIEDAD'!F142/10000</f>
        <v>0.25467099999999998</v>
      </c>
      <c r="D85" s="219">
        <f>+'[1]CONSUMO DOMESTICO VARIEDAD'!F154/10000</f>
        <v>0.41698199999999996</v>
      </c>
      <c r="E85" s="219">
        <f>+'[1]CONSUMO DOMESTICO VARIEDAD'!F166/10000</f>
        <v>0.5716</v>
      </c>
      <c r="F85" s="219">
        <f>+'[1]CONSUMO DOMESTICO VARIEDAD'!F178/10000</f>
        <v>0.39760000000000001</v>
      </c>
      <c r="G85" s="220">
        <f>+'[1]CONSUMO DOMESTICO VARIEDAD'!F190/10000</f>
        <v>0.66910000000000003</v>
      </c>
      <c r="H85" s="7">
        <f t="shared" si="180"/>
        <v>0.68284708249496995</v>
      </c>
      <c r="I85" s="2"/>
      <c r="J85" s="78" t="s">
        <v>4</v>
      </c>
      <c r="K85" s="6">
        <f>+SUM('[1]CONSUMO DOMESTICO VARIEDAD'!F119:F130)/10000</f>
        <v>4.3697619999999997</v>
      </c>
      <c r="L85" s="6">
        <f>+SUM(C79:C85)+SUM(B86:B90)</f>
        <v>3.8055330000000001</v>
      </c>
      <c r="M85" s="6">
        <f t="shared" ref="M85:N85" si="200">+SUM(D79:D85)+SUM(C86:C90)</f>
        <v>4.0071070000000004</v>
      </c>
      <c r="N85" s="6">
        <f t="shared" si="200"/>
        <v>4.6426850000000002</v>
      </c>
      <c r="O85" s="105">
        <f t="shared" ref="O85" si="201">+SUM(F79:F85)+SUM(E86:E90)</f>
        <v>4.9548000000000005</v>
      </c>
      <c r="P85" s="73">
        <f t="shared" ref="P85" si="202">+SUM(G79:G85)+SUM(F86:F90)</f>
        <v>4.3681000000000001</v>
      </c>
      <c r="Q85" s="116">
        <f t="shared" si="198"/>
        <v>-0.11841043028982001</v>
      </c>
      <c r="R85" s="7">
        <f t="shared" si="199"/>
        <v>-7.6079791460847979E-5</v>
      </c>
    </row>
    <row r="86" spans="1:18" x14ac:dyDescent="0.25">
      <c r="A86" s="78" t="s">
        <v>5</v>
      </c>
      <c r="B86" s="219">
        <f>+'[1]CONSUMO DOMESTICO VARIEDAD'!F131/10000</f>
        <v>0.62579600000000002</v>
      </c>
      <c r="C86" s="219">
        <f>+'[1]CONSUMO DOMESTICO VARIEDAD'!F143/10000</f>
        <v>0.286047</v>
      </c>
      <c r="D86" s="219">
        <f>+'[1]CONSUMO DOMESTICO VARIEDAD'!F155/10000</f>
        <v>0.43364200000000003</v>
      </c>
      <c r="E86" s="219">
        <f>+'[1]CONSUMO DOMESTICO VARIEDAD'!F167/10000</f>
        <v>0.36309999999999998</v>
      </c>
      <c r="F86" s="219">
        <f>+'[1]CONSUMO DOMESTICO VARIEDAD'!F179/10000</f>
        <v>0.50309999999999999</v>
      </c>
      <c r="G86" s="220"/>
      <c r="H86" s="8"/>
      <c r="I86" s="2"/>
      <c r="J86" s="78" t="s">
        <v>5</v>
      </c>
      <c r="K86" s="6">
        <f>+SUM('[1]CONSUMO DOMESTICO VARIEDAD'!F120:F131)/10000</f>
        <v>4.4475949999999997</v>
      </c>
      <c r="L86" s="6">
        <f>+SUM(C79:C86)+SUM(B87:B90)</f>
        <v>3.4657840000000002</v>
      </c>
      <c r="M86" s="6">
        <f t="shared" ref="M86:N86" si="203">+SUM(D79:D86)+SUM(C87:C90)</f>
        <v>4.1547020000000003</v>
      </c>
      <c r="N86" s="6">
        <f t="shared" si="203"/>
        <v>4.5721430000000005</v>
      </c>
      <c r="O86" s="105">
        <f t="shared" ref="O86" si="204">+SUM(F79:F86)+SUM(E87:E90)</f>
        <v>5.0947999999999993</v>
      </c>
      <c r="P86" s="73"/>
      <c r="Q86" s="117"/>
      <c r="R86" s="8"/>
    </row>
    <row r="87" spans="1:18" x14ac:dyDescent="0.25">
      <c r="A87" s="78" t="s">
        <v>6</v>
      </c>
      <c r="B87" s="219">
        <f>+'[1]CONSUMO DOMESTICO VARIEDAD'!F132/10000</f>
        <v>0.43821899999999997</v>
      </c>
      <c r="C87" s="219">
        <f>+'[1]CONSUMO DOMESTICO VARIEDAD'!F144/10000</f>
        <v>0.54384100000000002</v>
      </c>
      <c r="D87" s="219">
        <f>+'[1]CONSUMO DOMESTICO VARIEDAD'!F156/10000</f>
        <v>0.40510400000000002</v>
      </c>
      <c r="E87" s="219">
        <f>+'[1]CONSUMO DOMESTICO VARIEDAD'!F168/10000</f>
        <v>0.51549999999999996</v>
      </c>
      <c r="F87" s="219">
        <f>+'[1]CONSUMO DOMESTICO VARIEDAD'!F180/10000</f>
        <v>0.49959999999999999</v>
      </c>
      <c r="G87" s="220"/>
      <c r="H87" s="8"/>
      <c r="I87" s="2"/>
      <c r="J87" s="78" t="s">
        <v>6</v>
      </c>
      <c r="K87" s="6">
        <f>+SUM('[1]CONSUMO DOMESTICO VARIEDAD'!F121:F132)/10000</f>
        <v>4.38781</v>
      </c>
      <c r="L87" s="6">
        <f>+SUM(C79:C87)+SUM(B88:B90)</f>
        <v>3.5714060000000001</v>
      </c>
      <c r="M87" s="6">
        <f t="shared" ref="M87:N87" si="205">+SUM(D79:D87)+SUM(C88:C90)</f>
        <v>4.0159650000000005</v>
      </c>
      <c r="N87" s="6">
        <f t="shared" si="205"/>
        <v>4.6825390000000002</v>
      </c>
      <c r="O87" s="105">
        <f t="shared" ref="O87" si="206">+SUM(F79:F87)+SUM(E88:E90)</f>
        <v>5.0789</v>
      </c>
      <c r="P87" s="73"/>
      <c r="Q87" s="117"/>
      <c r="R87" s="8"/>
    </row>
    <row r="88" spans="1:18" x14ac:dyDescent="0.25">
      <c r="A88" s="78" t="s">
        <v>7</v>
      </c>
      <c r="B88" s="219">
        <f>+'[1]CONSUMO DOMESTICO VARIEDAD'!F133/10000</f>
        <v>0.54069699999999998</v>
      </c>
      <c r="C88" s="219">
        <f>+'[1]CONSUMO DOMESTICO VARIEDAD'!F145/10000</f>
        <v>0.33940900000000002</v>
      </c>
      <c r="D88" s="219">
        <f>+'[1]CONSUMO DOMESTICO VARIEDAD'!F157/10000</f>
        <v>0.51419599999999999</v>
      </c>
      <c r="E88" s="219">
        <f>+'[1]CONSUMO DOMESTICO VARIEDAD'!F169/10000</f>
        <v>0.37580000000000002</v>
      </c>
      <c r="F88" s="219">
        <f>+'[1]CONSUMO DOMESTICO VARIEDAD'!F181/10000</f>
        <v>0.59850000000000003</v>
      </c>
      <c r="G88" s="220"/>
      <c r="H88" s="8"/>
      <c r="I88" s="2"/>
      <c r="J88" s="78" t="s">
        <v>7</v>
      </c>
      <c r="K88" s="6">
        <f>+SUM('[1]CONSUMO DOMESTICO VARIEDAD'!F122:F133)/10000</f>
        <v>4.5251160000000006</v>
      </c>
      <c r="L88" s="6">
        <f>+SUM(C79:C88)+SUM(B89:B90)</f>
        <v>3.3701179999999997</v>
      </c>
      <c r="M88" s="6">
        <f t="shared" ref="M88:N88" si="207">+SUM(D79:D88)+SUM(C89:C90)</f>
        <v>4.1907520000000007</v>
      </c>
      <c r="N88" s="6">
        <f t="shared" si="207"/>
        <v>4.544143</v>
      </c>
      <c r="O88" s="105">
        <f t="shared" ref="O88" si="208">+SUM(F79:F88)+SUM(E89:E90)</f>
        <v>5.3016000000000005</v>
      </c>
      <c r="P88" s="73"/>
      <c r="Q88" s="117"/>
      <c r="R88" s="8"/>
    </row>
    <row r="89" spans="1:18" x14ac:dyDescent="0.25">
      <c r="A89" s="78" t="s">
        <v>8</v>
      </c>
      <c r="B89" s="219">
        <f>+'[1]CONSUMO DOMESTICO VARIEDAD'!F134/10000</f>
        <v>0.323158</v>
      </c>
      <c r="C89" s="219">
        <f>+'[1]CONSUMO DOMESTICO VARIEDAD'!F146/10000</f>
        <v>0.37310100000000002</v>
      </c>
      <c r="D89" s="219">
        <f>+'[1]CONSUMO DOMESTICO VARIEDAD'!F158/10000</f>
        <v>0.28944200000000003</v>
      </c>
      <c r="E89" s="219">
        <f>+'[1]CONSUMO DOMESTICO VARIEDAD'!F170/10000</f>
        <v>0.66879999999999995</v>
      </c>
      <c r="F89" s="219">
        <f>+'[1]CONSUMO DOMESTICO VARIEDAD'!F182/10000</f>
        <v>0.4108</v>
      </c>
      <c r="G89" s="220"/>
      <c r="H89" s="8"/>
      <c r="I89" s="2"/>
      <c r="J89" s="78" t="s">
        <v>8</v>
      </c>
      <c r="K89" s="6">
        <f>+SUM('[1]CONSUMO DOMESTICO VARIEDAD'!F123:F134)/10000</f>
        <v>4.3943300000000001</v>
      </c>
      <c r="L89" s="6">
        <f>+SUM(C79:C89)+SUM(B90)</f>
        <v>3.420061</v>
      </c>
      <c r="M89" s="6">
        <f t="shared" ref="M89:N89" si="209">+SUM(D79:D89)+SUM(C90)</f>
        <v>4.1070930000000008</v>
      </c>
      <c r="N89" s="6">
        <f t="shared" si="209"/>
        <v>4.9235009999999999</v>
      </c>
      <c r="O89" s="105">
        <f t="shared" ref="O89" si="210">+SUM(F79:F89)+SUM(E90)</f>
        <v>5.0436000000000005</v>
      </c>
      <c r="P89" s="73"/>
      <c r="Q89" s="117"/>
      <c r="R89" s="8"/>
    </row>
    <row r="90" spans="1:18" x14ac:dyDescent="0.25">
      <c r="A90" s="78" t="s">
        <v>9</v>
      </c>
      <c r="B90" s="219">
        <f>+'[1]CONSUMO DOMESTICO VARIEDAD'!F135/10000</f>
        <v>0.18796400000000002</v>
      </c>
      <c r="C90" s="219">
        <f>+'[1]CONSUMO DOMESTICO VARIEDAD'!F147/10000</f>
        <v>0.24319000000000002</v>
      </c>
      <c r="D90" s="219">
        <f>+'[1]CONSUMO DOMESTICO VARIEDAD'!F159/10000</f>
        <v>0.28270100000000004</v>
      </c>
      <c r="E90" s="219">
        <f>+'[1]CONSUMO DOMESTICO VARIEDAD'!F171/10000</f>
        <v>0.34179999999999999</v>
      </c>
      <c r="F90" s="219">
        <f>+'[1]CONSUMO DOMESTICO VARIEDAD'!F183/10000</f>
        <v>0.32479999999999998</v>
      </c>
      <c r="G90" s="220"/>
      <c r="H90" s="8"/>
      <c r="I90" s="2"/>
      <c r="J90" s="78" t="s">
        <v>9</v>
      </c>
      <c r="K90" s="6">
        <f>+SUM('[1]CONSUMO DOMESTICO VARIEDAD'!F124:F135)/10000</f>
        <v>4.3503350000000003</v>
      </c>
      <c r="L90" s="6">
        <f>+SUM(C79:C90)</f>
        <v>3.4752869999999998</v>
      </c>
      <c r="M90" s="6">
        <f t="shared" ref="M90:N90" si="211">+SUM(D79:D90)</f>
        <v>4.1466040000000008</v>
      </c>
      <c r="N90" s="6">
        <f t="shared" si="211"/>
        <v>4.9825999999999997</v>
      </c>
      <c r="O90" s="105">
        <f t="shared" ref="O90" si="212">+SUM(F79:F90)</f>
        <v>5.0266000000000002</v>
      </c>
      <c r="P90" s="73"/>
      <c r="Q90" s="117"/>
      <c r="R90" s="8"/>
    </row>
    <row r="91" spans="1:18" ht="25.5" x14ac:dyDescent="0.25">
      <c r="A91" s="89" t="s">
        <v>13</v>
      </c>
      <c r="B91" s="90">
        <f>SUM(B79:B90)</f>
        <v>4.3503350000000003</v>
      </c>
      <c r="C91" s="90">
        <f t="shared" ref="C91:F91" si="213">SUM(C79:C90)</f>
        <v>3.4752869999999998</v>
      </c>
      <c r="D91" s="90">
        <f t="shared" si="213"/>
        <v>4.1466040000000008</v>
      </c>
      <c r="E91" s="90">
        <f t="shared" si="213"/>
        <v>4.9825999999999997</v>
      </c>
      <c r="F91" s="90">
        <f t="shared" si="213"/>
        <v>5.0266000000000002</v>
      </c>
      <c r="G91" s="91"/>
      <c r="H91" s="92"/>
      <c r="I91" s="3"/>
      <c r="J91" s="79" t="s">
        <v>14</v>
      </c>
      <c r="K91" s="82">
        <f t="shared" ref="K91" si="214">+AVERAGE(K79:K90)</f>
        <v>4.3782536666666667</v>
      </c>
      <c r="L91" s="82">
        <f>+AVERAGE(L79:L90)</f>
        <v>3.8237232500000005</v>
      </c>
      <c r="M91" s="82">
        <f t="shared" ref="M91:P91" si="215">+AVERAGE(M79:M90)</f>
        <v>3.8359260833333337</v>
      </c>
      <c r="N91" s="82">
        <f t="shared" si="215"/>
        <v>4.5684650000000007</v>
      </c>
      <c r="O91" s="106">
        <f t="shared" si="215"/>
        <v>5.0632833333333327</v>
      </c>
      <c r="P91" s="83">
        <f t="shared" si="215"/>
        <v>4.5109142857142857</v>
      </c>
      <c r="Q91" s="118">
        <f t="shared" ref="Q91" si="216">+P91/O91-1</f>
        <v>-0.10909305508988842</v>
      </c>
      <c r="R91" s="113">
        <f t="shared" ref="R91" si="217">+POWER(P91/K91,0.2)-1</f>
        <v>5.9878395541206331E-3</v>
      </c>
    </row>
    <row r="92" spans="1:18" ht="25.5" x14ac:dyDescent="0.25">
      <c r="A92" s="93" t="s">
        <v>15</v>
      </c>
      <c r="B92" s="94">
        <f>+B91/B$163</f>
        <v>4.6199654219562089E-3</v>
      </c>
      <c r="C92" s="94">
        <f>+C91/C$163</f>
        <v>3.8938659029717549E-3</v>
      </c>
      <c r="D92" s="94">
        <f>+D91/D$163</f>
        <v>4.9387727829646932E-3</v>
      </c>
      <c r="E92" s="94">
        <f>+E91/E$163</f>
        <v>5.628407405604211E-3</v>
      </c>
      <c r="F92" s="94">
        <f>+F91/F$163</f>
        <v>5.3374736821538982E-3</v>
      </c>
      <c r="G92" s="95"/>
      <c r="H92" s="96"/>
      <c r="I92" s="3"/>
      <c r="J92" s="80" t="s">
        <v>15</v>
      </c>
      <c r="K92" s="84">
        <f t="shared" ref="K92:P92" si="218">+K91/K$163</f>
        <v>4.4492743742560095E-3</v>
      </c>
      <c r="L92" s="84">
        <f t="shared" si="218"/>
        <v>4.191757535610457E-3</v>
      </c>
      <c r="M92" s="84">
        <f t="shared" si="218"/>
        <v>4.4076943210448619E-3</v>
      </c>
      <c r="N92" s="84">
        <f t="shared" si="218"/>
        <v>5.3456946049200904E-3</v>
      </c>
      <c r="O92" s="107">
        <f t="shared" si="218"/>
        <v>5.5141166865044318E-3</v>
      </c>
      <c r="P92" s="110">
        <f t="shared" si="218"/>
        <v>4.9596737890340824E-3</v>
      </c>
      <c r="Q92" s="110"/>
      <c r="R92" s="114"/>
    </row>
    <row r="93" spans="1:18" ht="26.25" thickBot="1" x14ac:dyDescent="0.3">
      <c r="A93" s="97" t="s">
        <v>12</v>
      </c>
      <c r="B93" s="98"/>
      <c r="C93" s="99">
        <f>+C91/B91-1</f>
        <v>-0.2011449692954681</v>
      </c>
      <c r="D93" s="99">
        <f t="shared" ref="D93:F93" si="219">+D91/C91-1</f>
        <v>0.19316879440460633</v>
      </c>
      <c r="E93" s="99">
        <f t="shared" si="219"/>
        <v>0.20160979924776967</v>
      </c>
      <c r="F93" s="99">
        <f t="shared" si="219"/>
        <v>8.8307309436841397E-3</v>
      </c>
      <c r="G93" s="100"/>
      <c r="H93" s="101"/>
      <c r="I93" s="2"/>
      <c r="J93" s="81" t="s">
        <v>12</v>
      </c>
      <c r="K93" s="85"/>
      <c r="L93" s="86">
        <f>+L91/K91-1</f>
        <v>-0.12665561634505562</v>
      </c>
      <c r="M93" s="86">
        <f t="shared" ref="M93:P93" si="220">+M91/L91-1</f>
        <v>3.1913484673173897E-3</v>
      </c>
      <c r="N93" s="86">
        <f t="shared" si="220"/>
        <v>0.19096794379054005</v>
      </c>
      <c r="O93" s="108">
        <f t="shared" si="220"/>
        <v>0.10831172687835666</v>
      </c>
      <c r="P93" s="111">
        <f t="shared" si="220"/>
        <v>-0.10909305508988842</v>
      </c>
      <c r="Q93" s="87"/>
      <c r="R93" s="88"/>
    </row>
    <row r="94" spans="1:18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spans="1:18" ht="15.75" thickBot="1" x14ac:dyDescent="0.3">
      <c r="A95" s="266" t="s">
        <v>280</v>
      </c>
      <c r="B95" s="267"/>
      <c r="C95" s="267"/>
      <c r="D95" s="267"/>
      <c r="E95" s="267"/>
      <c r="F95" s="267"/>
      <c r="G95" s="267"/>
      <c r="H95" s="268"/>
      <c r="I95" s="2"/>
      <c r="J95" s="266" t="s">
        <v>281</v>
      </c>
      <c r="K95" s="267"/>
      <c r="L95" s="267"/>
      <c r="M95" s="267"/>
      <c r="N95" s="267"/>
      <c r="O95" s="267"/>
      <c r="P95" s="267"/>
      <c r="Q95" s="267"/>
      <c r="R95" s="268"/>
    </row>
    <row r="96" spans="1:18" ht="38.25" x14ac:dyDescent="0.25">
      <c r="A96" s="74"/>
      <c r="B96" s="75">
        <v>2016</v>
      </c>
      <c r="C96" s="75">
        <f>+B96+1</f>
        <v>2017</v>
      </c>
      <c r="D96" s="75">
        <f t="shared" ref="D96:G96" si="221">+C96+1</f>
        <v>2018</v>
      </c>
      <c r="E96" s="75">
        <f t="shared" si="221"/>
        <v>2019</v>
      </c>
      <c r="F96" s="75">
        <f t="shared" si="221"/>
        <v>2020</v>
      </c>
      <c r="G96" s="76">
        <f t="shared" si="221"/>
        <v>2021</v>
      </c>
      <c r="H96" s="77" t="s">
        <v>16</v>
      </c>
      <c r="I96" s="2"/>
      <c r="J96" s="103"/>
      <c r="K96" s="102">
        <v>2016</v>
      </c>
      <c r="L96" s="102">
        <f>+K96+1</f>
        <v>2017</v>
      </c>
      <c r="M96" s="102">
        <f t="shared" ref="M96:P96" si="222">+L96+1</f>
        <v>2018</v>
      </c>
      <c r="N96" s="102">
        <f t="shared" si="222"/>
        <v>2019</v>
      </c>
      <c r="O96" s="104">
        <f t="shared" si="222"/>
        <v>2020</v>
      </c>
      <c r="P96" s="109">
        <f t="shared" si="222"/>
        <v>2021</v>
      </c>
      <c r="Q96" s="115" t="s">
        <v>16</v>
      </c>
      <c r="R96" s="112" t="s">
        <v>21</v>
      </c>
    </row>
    <row r="97" spans="1:18" x14ac:dyDescent="0.25">
      <c r="A97" s="78" t="s">
        <v>10</v>
      </c>
      <c r="B97" s="219">
        <f>+'[1]CONSUMO DOMESTICO VARIEDAD'!G124/10000</f>
        <v>0.62429499999999993</v>
      </c>
      <c r="C97" s="219">
        <f>+'[1]CONSUMO DOMESTICO VARIEDAD'!G136/10000</f>
        <v>0.271507</v>
      </c>
      <c r="D97" s="219">
        <f>+'[1]CONSUMO DOMESTICO VARIEDAD'!G148/10000</f>
        <v>0.52165099999999998</v>
      </c>
      <c r="E97" s="219">
        <f>+'[1]CONSUMO DOMESTICO VARIEDAD'!G160/10000</f>
        <v>0.64049999999999996</v>
      </c>
      <c r="F97" s="219">
        <f>+'[1]CONSUMO DOMESTICO VARIEDAD'!G172/10000</f>
        <v>0.43049999999999999</v>
      </c>
      <c r="G97" s="220">
        <f>+'[1]CONSUMO DOMESTICO VARIEDAD'!G184/10000</f>
        <v>0.68679999999999997</v>
      </c>
      <c r="H97" s="7">
        <f>+G97/F97-1</f>
        <v>0.59535423925667819</v>
      </c>
      <c r="I97" s="2"/>
      <c r="J97" s="78" t="s">
        <v>10</v>
      </c>
      <c r="K97" s="6">
        <f>+SUM('[1]CONSUMO DOMESTICO VARIEDAD'!G113:G124)/10000</f>
        <v>9.5213800000000006</v>
      </c>
      <c r="L97" s="6">
        <f>+SUM(C97)+SUM(B98:B108)</f>
        <v>8.6192809999999991</v>
      </c>
      <c r="M97" s="6">
        <f t="shared" ref="M97:N97" si="223">+SUM(D97)+SUM(C98:C108)</f>
        <v>7.8697879999999998</v>
      </c>
      <c r="N97" s="6">
        <f t="shared" si="223"/>
        <v>7.4918190000000005</v>
      </c>
      <c r="O97" s="105">
        <f t="shared" ref="O97" si="224">+SUM(F97)+SUM(E98:E108)</f>
        <v>8.9390000000000001</v>
      </c>
      <c r="P97" s="73">
        <f t="shared" ref="P97" si="225">+SUM(G97)+SUM(F98:F108)</f>
        <v>11.208999999999998</v>
      </c>
      <c r="Q97" s="116">
        <f>+P97/O97-1</f>
        <v>0.25394339411567257</v>
      </c>
      <c r="R97" s="7">
        <f>+POWER(P97/K97,0.2)-1</f>
        <v>3.3173823085519416E-2</v>
      </c>
    </row>
    <row r="98" spans="1:18" x14ac:dyDescent="0.25">
      <c r="A98" s="78" t="s">
        <v>11</v>
      </c>
      <c r="B98" s="219">
        <f>+'[1]CONSUMO DOMESTICO VARIEDAD'!G125/10000</f>
        <v>0.416987</v>
      </c>
      <c r="C98" s="219">
        <f>+'[1]CONSUMO DOMESTICO VARIEDAD'!G137/10000</f>
        <v>0.42709899999999995</v>
      </c>
      <c r="D98" s="219">
        <f>+'[1]CONSUMO DOMESTICO VARIEDAD'!G149/10000</f>
        <v>0.54017999999999999</v>
      </c>
      <c r="E98" s="219">
        <f>+'[1]CONSUMO DOMESTICO VARIEDAD'!G161/10000</f>
        <v>0.55010000000000003</v>
      </c>
      <c r="F98" s="219">
        <f>+'[1]CONSUMO DOMESTICO VARIEDAD'!G173/10000</f>
        <v>0.50719999999999998</v>
      </c>
      <c r="G98" s="220">
        <f>+'[1]CONSUMO DOMESTICO VARIEDAD'!G185/10000</f>
        <v>0.42480000000000001</v>
      </c>
      <c r="H98" s="7">
        <f t="shared" ref="H98:H103" si="226">+G98/F98-1</f>
        <v>-0.16246056782334384</v>
      </c>
      <c r="I98" s="2"/>
      <c r="J98" s="78" t="s">
        <v>11</v>
      </c>
      <c r="K98" s="6">
        <f>+SUM('[1]CONSUMO DOMESTICO VARIEDAD'!G114:G125)/10000</f>
        <v>9.2914569999999994</v>
      </c>
      <c r="L98" s="6">
        <f>+SUM(C97:C98)+SUM(B99:B108)</f>
        <v>8.6293929999999985</v>
      </c>
      <c r="M98" s="6">
        <f t="shared" ref="M98:N98" si="227">+SUM(D97:D98)+SUM(C99:C108)</f>
        <v>7.9828689999999991</v>
      </c>
      <c r="N98" s="6">
        <f t="shared" si="227"/>
        <v>7.5017389999999988</v>
      </c>
      <c r="O98" s="105">
        <f t="shared" ref="O98" si="228">+SUM(F97:F98)+SUM(E99:E108)</f>
        <v>8.8960999999999988</v>
      </c>
      <c r="P98" s="73">
        <f t="shared" ref="P98" si="229">+SUM(G97:G98)+SUM(F99:F108)</f>
        <v>11.126599999999998</v>
      </c>
      <c r="Q98" s="116">
        <f t="shared" ref="Q98:Q101" si="230">+P98/O98-1</f>
        <v>0.25072784703409345</v>
      </c>
      <c r="R98" s="7">
        <f t="shared" ref="R98:R101" si="231">+POWER(P98/K98,0.2)-1</f>
        <v>3.67062835336458E-2</v>
      </c>
    </row>
    <row r="99" spans="1:18" x14ac:dyDescent="0.25">
      <c r="A99" s="78" t="s">
        <v>0</v>
      </c>
      <c r="B99" s="219">
        <f>+'[1]CONSUMO DOMESTICO VARIEDAD'!G126/10000</f>
        <v>0.68434099999999998</v>
      </c>
      <c r="C99" s="219">
        <f>+'[1]CONSUMO DOMESTICO VARIEDAD'!G138/10000</f>
        <v>0.54632499999999995</v>
      </c>
      <c r="D99" s="219">
        <f>+'[1]CONSUMO DOMESTICO VARIEDAD'!G150/10000</f>
        <v>0.63885999999999998</v>
      </c>
      <c r="E99" s="219">
        <f>+'[1]CONSUMO DOMESTICO VARIEDAD'!G162/10000</f>
        <v>0.61240000000000006</v>
      </c>
      <c r="F99" s="219">
        <f>+'[1]CONSUMO DOMESTICO VARIEDAD'!G174/10000</f>
        <v>0.88439999999999996</v>
      </c>
      <c r="G99" s="220">
        <f>+'[1]CONSUMO DOMESTICO VARIEDAD'!G186/10000</f>
        <v>1.1884999999999999</v>
      </c>
      <c r="H99" s="7">
        <f t="shared" si="226"/>
        <v>0.34384893713251907</v>
      </c>
      <c r="I99" s="2"/>
      <c r="J99" s="78" t="s">
        <v>0</v>
      </c>
      <c r="K99" s="6">
        <f>+SUM('[1]CONSUMO DOMESTICO VARIEDAD'!G115:G126)/10000</f>
        <v>9.1654110000000006</v>
      </c>
      <c r="L99" s="6">
        <f>+SUM(C97:C99)+SUM(B100:B108)</f>
        <v>8.4913769999999982</v>
      </c>
      <c r="M99" s="6">
        <f t="shared" ref="M99:N99" si="232">+SUM(D97:D99)+SUM(C100:C108)</f>
        <v>8.0754039999999989</v>
      </c>
      <c r="N99" s="6">
        <f t="shared" si="232"/>
        <v>7.4752789999999996</v>
      </c>
      <c r="O99" s="105">
        <f t="shared" ref="O99" si="233">+SUM(F97:F99)+SUM(E100:E108)</f>
        <v>9.168099999999999</v>
      </c>
      <c r="P99" s="73">
        <f t="shared" ref="P99" si="234">+SUM(G97:G99)+SUM(F100:F108)</f>
        <v>11.430699999999998</v>
      </c>
      <c r="Q99" s="116">
        <f t="shared" si="230"/>
        <v>0.24679050184880169</v>
      </c>
      <c r="R99" s="7">
        <f t="shared" si="231"/>
        <v>4.5163360142637776E-2</v>
      </c>
    </row>
    <row r="100" spans="1:18" x14ac:dyDescent="0.25">
      <c r="A100" s="78" t="s">
        <v>1</v>
      </c>
      <c r="B100" s="219">
        <f>+'[1]CONSUMO DOMESTICO VARIEDAD'!G127/10000</f>
        <v>0.85451100000000002</v>
      </c>
      <c r="C100" s="219">
        <f>+'[1]CONSUMO DOMESTICO VARIEDAD'!G139/10000</f>
        <v>0.63867499999999999</v>
      </c>
      <c r="D100" s="219">
        <f>+'[1]CONSUMO DOMESTICO VARIEDAD'!G151/10000</f>
        <v>0.62250099999999997</v>
      </c>
      <c r="E100" s="219">
        <f>+'[1]CONSUMO DOMESTICO VARIEDAD'!G163/10000</f>
        <v>0.8478</v>
      </c>
      <c r="F100" s="219">
        <f>+'[1]CONSUMO DOMESTICO VARIEDAD'!G175/10000</f>
        <v>0.69289999999999996</v>
      </c>
      <c r="G100" s="220">
        <f>+'[1]CONSUMO DOMESTICO VARIEDAD'!G187/10000</f>
        <v>1.2191000000000001</v>
      </c>
      <c r="H100" s="7">
        <f t="shared" si="226"/>
        <v>0.75941694328185916</v>
      </c>
      <c r="I100" s="2"/>
      <c r="J100" s="78" t="s">
        <v>1</v>
      </c>
      <c r="K100" s="6">
        <f>+SUM('[1]CONSUMO DOMESTICO VARIEDAD'!G116:G127)/10000</f>
        <v>9.4692759999999971</v>
      </c>
      <c r="L100" s="6">
        <f>+SUM(C97:C100)+SUM(B101:B108)</f>
        <v>8.2755409999999987</v>
      </c>
      <c r="M100" s="6">
        <f t="shared" ref="M100:N100" si="235">+SUM(D97:D100)+SUM(C101:C108)</f>
        <v>8.0592299999999994</v>
      </c>
      <c r="N100" s="6">
        <f t="shared" si="235"/>
        <v>7.7005780000000001</v>
      </c>
      <c r="O100" s="105">
        <f t="shared" ref="O100" si="236">+SUM(F97:F100)+SUM(E101:E108)</f>
        <v>9.0131999999999977</v>
      </c>
      <c r="P100" s="73">
        <f t="shared" ref="P100" si="237">+SUM(G97:G100)+SUM(F101:F108)</f>
        <v>11.956899999999999</v>
      </c>
      <c r="Q100" s="116">
        <f t="shared" si="230"/>
        <v>0.32659876625393891</v>
      </c>
      <c r="R100" s="7">
        <f t="shared" si="231"/>
        <v>4.775650155274791E-2</v>
      </c>
    </row>
    <row r="101" spans="1:18" x14ac:dyDescent="0.25">
      <c r="A101" s="78" t="s">
        <v>2</v>
      </c>
      <c r="B101" s="219">
        <f>+'[1]CONSUMO DOMESTICO VARIEDAD'!G128/10000</f>
        <v>0.56662999999999997</v>
      </c>
      <c r="C101" s="219">
        <f>+'[1]CONSUMO DOMESTICO VARIEDAD'!G140/10000</f>
        <v>0.52977799999999997</v>
      </c>
      <c r="D101" s="219">
        <f>+'[1]CONSUMO DOMESTICO VARIEDAD'!G152/10000</f>
        <v>0.37393200000000004</v>
      </c>
      <c r="E101" s="219">
        <f>+'[1]CONSUMO DOMESTICO VARIEDAD'!G164/10000</f>
        <v>0.97819999999999996</v>
      </c>
      <c r="F101" s="219">
        <f>+'[1]CONSUMO DOMESTICO VARIEDAD'!G176/10000</f>
        <v>0.77610000000000001</v>
      </c>
      <c r="G101" s="220">
        <f>+'[1]CONSUMO DOMESTICO VARIEDAD'!G188/10000</f>
        <v>1.0197000000000001</v>
      </c>
      <c r="H101" s="7">
        <f t="shared" si="226"/>
        <v>0.31387707769617323</v>
      </c>
      <c r="I101" s="2"/>
      <c r="J101" s="78" t="s">
        <v>2</v>
      </c>
      <c r="K101" s="6">
        <f>+SUM('[1]CONSUMO DOMESTICO VARIEDAD'!G117:G128)/10000</f>
        <v>9.500255000000001</v>
      </c>
      <c r="L101" s="6">
        <f>+SUM(C97:C101)+SUM(B102:B108)</f>
        <v>8.2386890000000008</v>
      </c>
      <c r="M101" s="6">
        <f t="shared" ref="M101:N101" si="238">+SUM(D97:D101)+SUM(C102:C108)</f>
        <v>7.903384</v>
      </c>
      <c r="N101" s="6">
        <f t="shared" si="238"/>
        <v>8.3048459999999995</v>
      </c>
      <c r="O101" s="105">
        <f t="shared" ref="O101" si="239">+SUM(F97:F101)+SUM(E102:E108)</f>
        <v>8.8110999999999997</v>
      </c>
      <c r="P101" s="73">
        <f t="shared" ref="P101" si="240">+SUM(G97:G101)+SUM(F102:F108)</f>
        <v>12.2005</v>
      </c>
      <c r="Q101" s="116">
        <f t="shared" si="230"/>
        <v>0.38467387726844549</v>
      </c>
      <c r="R101" s="7">
        <f t="shared" si="231"/>
        <v>5.130437891672357E-2</v>
      </c>
    </row>
    <row r="102" spans="1:18" x14ac:dyDescent="0.25">
      <c r="A102" s="78" t="s">
        <v>3</v>
      </c>
      <c r="B102" s="219">
        <f>+'[1]CONSUMO DOMESTICO VARIEDAD'!G129/10000</f>
        <v>0.82353899999999991</v>
      </c>
      <c r="C102" s="219">
        <f>+'[1]CONSUMO DOMESTICO VARIEDAD'!G141/10000</f>
        <v>0.63197099999999995</v>
      </c>
      <c r="D102" s="219">
        <f>+'[1]CONSUMO DOMESTICO VARIEDAD'!G153/10000</f>
        <v>0.58799799999999991</v>
      </c>
      <c r="E102" s="219">
        <f>+'[1]CONSUMO DOMESTICO VARIEDAD'!G165/10000</f>
        <v>0.55530000000000002</v>
      </c>
      <c r="F102" s="219">
        <f>+'[1]CONSUMO DOMESTICO VARIEDAD'!G177/10000</f>
        <v>0.81140000000000001</v>
      </c>
      <c r="G102" s="220">
        <f>+'[1]CONSUMO DOMESTICO VARIEDAD'!G189/10000</f>
        <v>0.6643</v>
      </c>
      <c r="H102" s="7">
        <f t="shared" si="226"/>
        <v>-0.18129159477446388</v>
      </c>
      <c r="I102" s="2"/>
      <c r="J102" s="78" t="s">
        <v>3</v>
      </c>
      <c r="K102" s="6">
        <f>+SUM('[1]CONSUMO DOMESTICO VARIEDAD'!G118:G129)/10000</f>
        <v>9.2500970000000002</v>
      </c>
      <c r="L102" s="6">
        <f>+SUM(C97:C102)+SUM(B103:B108)</f>
        <v>8.0471210000000006</v>
      </c>
      <c r="M102" s="6">
        <f t="shared" ref="M102:N102" si="241">+SUM(D97:D102)+SUM(C103:C108)</f>
        <v>7.8594109999999997</v>
      </c>
      <c r="N102" s="6">
        <f t="shared" si="241"/>
        <v>8.2721479999999978</v>
      </c>
      <c r="O102" s="105">
        <f t="shared" ref="O102" si="242">+SUM(F97:F102)+SUM(E103:E108)</f>
        <v>9.0671999999999997</v>
      </c>
      <c r="P102" s="73">
        <f t="shared" ref="P102" si="243">+SUM(G97:G102)+SUM(F103:F108)</f>
        <v>12.0534</v>
      </c>
      <c r="Q102" s="116">
        <f t="shared" ref="Q102:Q103" si="244">+P102/O102-1</f>
        <v>0.32934092112228686</v>
      </c>
      <c r="R102" s="7">
        <f t="shared" ref="R102:R103" si="245">+POWER(P102/K102,0.2)-1</f>
        <v>5.4369067737640941E-2</v>
      </c>
    </row>
    <row r="103" spans="1:18" x14ac:dyDescent="0.25">
      <c r="A103" s="78" t="s">
        <v>4</v>
      </c>
      <c r="B103" s="219">
        <f>+'[1]CONSUMO DOMESTICO VARIEDAD'!G130/10000</f>
        <v>0.90385899999999997</v>
      </c>
      <c r="C103" s="219">
        <f>+'[1]CONSUMO DOMESTICO VARIEDAD'!G142/10000</f>
        <v>0.63924499999999995</v>
      </c>
      <c r="D103" s="219">
        <f>+'[1]CONSUMO DOMESTICO VARIEDAD'!G154/10000</f>
        <v>0.623834</v>
      </c>
      <c r="E103" s="219">
        <f>+'[1]CONSUMO DOMESTICO VARIEDAD'!G166/10000</f>
        <v>0.84750000000000003</v>
      </c>
      <c r="F103" s="219">
        <f>+'[1]CONSUMO DOMESTICO VARIEDAD'!G178/10000</f>
        <v>0.88690000000000002</v>
      </c>
      <c r="G103" s="220">
        <f>+'[1]CONSUMO DOMESTICO VARIEDAD'!G190/10000</f>
        <v>1.0206999999999999</v>
      </c>
      <c r="H103" s="7">
        <f t="shared" si="226"/>
        <v>0.15086255496673795</v>
      </c>
      <c r="I103" s="2"/>
      <c r="J103" s="78" t="s">
        <v>4</v>
      </c>
      <c r="K103" s="6">
        <f>+SUM('[1]CONSUMO DOMESTICO VARIEDAD'!G119:G130)/10000</f>
        <v>9.26403</v>
      </c>
      <c r="L103" s="6">
        <f>+SUM(C97:C103)+SUM(B104:B108)</f>
        <v>7.7825069999999998</v>
      </c>
      <c r="M103" s="6">
        <f t="shared" ref="M103:N103" si="246">+SUM(D97:D103)+SUM(C104:C108)</f>
        <v>7.8439999999999994</v>
      </c>
      <c r="N103" s="6">
        <f t="shared" si="246"/>
        <v>8.4958139999999993</v>
      </c>
      <c r="O103" s="105">
        <f t="shared" ref="O103" si="247">+SUM(F97:F103)+SUM(E104:E108)</f>
        <v>9.1066000000000003</v>
      </c>
      <c r="P103" s="73">
        <f t="shared" ref="P103" si="248">+SUM(G97:G103)+SUM(F104:F108)</f>
        <v>12.187200000000001</v>
      </c>
      <c r="Q103" s="116">
        <f t="shared" si="244"/>
        <v>0.33828212505215993</v>
      </c>
      <c r="R103" s="7">
        <f t="shared" si="245"/>
        <v>5.6381524626631263E-2</v>
      </c>
    </row>
    <row r="104" spans="1:18" x14ac:dyDescent="0.25">
      <c r="A104" s="78" t="s">
        <v>5</v>
      </c>
      <c r="B104" s="219">
        <f>+'[1]CONSUMO DOMESTICO VARIEDAD'!G131/10000</f>
        <v>1.0651760000000001</v>
      </c>
      <c r="C104" s="219">
        <f>+'[1]CONSUMO DOMESTICO VARIEDAD'!G143/10000</f>
        <v>0.64696999999999993</v>
      </c>
      <c r="D104" s="219">
        <f>+'[1]CONSUMO DOMESTICO VARIEDAD'!G155/10000</f>
        <v>0.75431899999999996</v>
      </c>
      <c r="E104" s="219">
        <f>+'[1]CONSUMO DOMESTICO VARIEDAD'!G167/10000</f>
        <v>0.92779999999999996</v>
      </c>
      <c r="F104" s="219">
        <f>+'[1]CONSUMO DOMESTICO VARIEDAD'!G179/10000</f>
        <v>1.2730999999999999</v>
      </c>
      <c r="G104" s="220"/>
      <c r="H104" s="8"/>
      <c r="I104" s="2"/>
      <c r="J104" s="78" t="s">
        <v>5</v>
      </c>
      <c r="K104" s="6">
        <f>+SUM('[1]CONSUMO DOMESTICO VARIEDAD'!G120:G131)/10000</f>
        <v>9.4653759999999991</v>
      </c>
      <c r="L104" s="6">
        <f>+SUM(C97:C104)+SUM(B105:B108)</f>
        <v>7.3643009999999993</v>
      </c>
      <c r="M104" s="6">
        <f t="shared" ref="M104:N104" si="249">+SUM(D97:D104)+SUM(C105:C108)</f>
        <v>7.9513489999999996</v>
      </c>
      <c r="N104" s="6">
        <f t="shared" si="249"/>
        <v>8.669295</v>
      </c>
      <c r="O104" s="105">
        <f t="shared" ref="O104" si="250">+SUM(F97:F104)+SUM(E105:E108)</f>
        <v>9.4518999999999984</v>
      </c>
      <c r="P104" s="73"/>
      <c r="Q104" s="117"/>
      <c r="R104" s="8"/>
    </row>
    <row r="105" spans="1:18" x14ac:dyDescent="0.25">
      <c r="A105" s="78" t="s">
        <v>6</v>
      </c>
      <c r="B105" s="219">
        <f>+'[1]CONSUMO DOMESTICO VARIEDAD'!G132/10000</f>
        <v>0.91070799999999996</v>
      </c>
      <c r="C105" s="219">
        <f>+'[1]CONSUMO DOMESTICO VARIEDAD'!G144/10000</f>
        <v>0.70501000000000003</v>
      </c>
      <c r="D105" s="219">
        <f>+'[1]CONSUMO DOMESTICO VARIEDAD'!G156/10000</f>
        <v>0.516675</v>
      </c>
      <c r="E105" s="219">
        <f>+'[1]CONSUMO DOMESTICO VARIEDAD'!G168/10000</f>
        <v>0.98199999999999998</v>
      </c>
      <c r="F105" s="219">
        <f>+'[1]CONSUMO DOMESTICO VARIEDAD'!G180/10000</f>
        <v>1.04</v>
      </c>
      <c r="G105" s="220"/>
      <c r="H105" s="8"/>
      <c r="I105" s="2"/>
      <c r="J105" s="78" t="s">
        <v>6</v>
      </c>
      <c r="K105" s="6">
        <f>+SUM('[1]CONSUMO DOMESTICO VARIEDAD'!G121:G132)/10000</f>
        <v>9.519971</v>
      </c>
      <c r="L105" s="6">
        <f>+SUM(C97:C105)+SUM(B106:B108)</f>
        <v>7.1586029999999994</v>
      </c>
      <c r="M105" s="6">
        <f t="shared" ref="M105:N105" si="251">+SUM(D97:D105)+SUM(C106:C108)</f>
        <v>7.7630140000000001</v>
      </c>
      <c r="N105" s="6">
        <f t="shared" si="251"/>
        <v>9.13462</v>
      </c>
      <c r="O105" s="105">
        <f t="shared" ref="O105" si="252">+SUM(F97:F105)+SUM(E106:E108)</f>
        <v>9.5098999999999982</v>
      </c>
      <c r="P105" s="73"/>
      <c r="Q105" s="117"/>
      <c r="R105" s="8"/>
    </row>
    <row r="106" spans="1:18" x14ac:dyDescent="0.25">
      <c r="A106" s="78" t="s">
        <v>7</v>
      </c>
      <c r="B106" s="219">
        <f>+'[1]CONSUMO DOMESTICO VARIEDAD'!G133/10000</f>
        <v>0.89065499999999997</v>
      </c>
      <c r="C106" s="219">
        <f>+'[1]CONSUMO DOMESTICO VARIEDAD'!G145/10000</f>
        <v>0.92906499999999992</v>
      </c>
      <c r="D106" s="219">
        <f>+'[1]CONSUMO DOMESTICO VARIEDAD'!G157/10000</f>
        <v>0.73330499999999998</v>
      </c>
      <c r="E106" s="219">
        <f>+'[1]CONSUMO DOMESTICO VARIEDAD'!G169/10000</f>
        <v>0.68689999999999996</v>
      </c>
      <c r="F106" s="219">
        <f>+'[1]CONSUMO DOMESTICO VARIEDAD'!G181/10000</f>
        <v>1.1797</v>
      </c>
      <c r="G106" s="220"/>
      <c r="H106" s="8"/>
      <c r="I106" s="2"/>
      <c r="J106" s="78" t="s">
        <v>7</v>
      </c>
      <c r="K106" s="6">
        <f>+SUM('[1]CONSUMO DOMESTICO VARIEDAD'!G122:G133)/10000</f>
        <v>9.3945289999999986</v>
      </c>
      <c r="L106" s="6">
        <f>+SUM(C97:C106)+SUM(B107:B108)</f>
        <v>7.1970129999999983</v>
      </c>
      <c r="M106" s="6">
        <f t="shared" ref="M106:N106" si="253">+SUM(D97:D106)+SUM(C107:C108)</f>
        <v>7.5672540000000001</v>
      </c>
      <c r="N106" s="6">
        <f t="shared" si="253"/>
        <v>9.0882149999999999</v>
      </c>
      <c r="O106" s="105">
        <f t="shared" ref="O106" si="254">+SUM(F97:F106)+SUM(E107:E108)</f>
        <v>10.002699999999999</v>
      </c>
      <c r="P106" s="73"/>
      <c r="Q106" s="117"/>
      <c r="R106" s="8"/>
    </row>
    <row r="107" spans="1:18" x14ac:dyDescent="0.25">
      <c r="A107" s="78" t="s">
        <v>8</v>
      </c>
      <c r="B107" s="219">
        <f>+'[1]CONSUMO DOMESTICO VARIEDAD'!G134/10000</f>
        <v>0.64801900000000001</v>
      </c>
      <c r="C107" s="219">
        <f>+'[1]CONSUMO DOMESTICO VARIEDAD'!G146/10000</f>
        <v>0.93286900000000006</v>
      </c>
      <c r="D107" s="219">
        <f>+'[1]CONSUMO DOMESTICO VARIEDAD'!G158/10000</f>
        <v>0.76223599999999991</v>
      </c>
      <c r="E107" s="219">
        <f>+'[1]CONSUMO DOMESTICO VARIEDAD'!G170/10000</f>
        <v>0.90790000000000004</v>
      </c>
      <c r="F107" s="219">
        <f>+'[1]CONSUMO DOMESTICO VARIEDAD'!G182/10000</f>
        <v>1.4331</v>
      </c>
      <c r="G107" s="220"/>
      <c r="H107" s="8"/>
      <c r="I107" s="2"/>
      <c r="J107" s="78" t="s">
        <v>8</v>
      </c>
      <c r="K107" s="6">
        <f>+SUM('[1]CONSUMO DOMESTICO VARIEDAD'!G123:G134)/10000</f>
        <v>9.0254630000000002</v>
      </c>
      <c r="L107" s="6">
        <f>+SUM(C97:C107)+SUM(B108)</f>
        <v>7.4818629999999988</v>
      </c>
      <c r="M107" s="6">
        <f t="shared" ref="M107:N107" si="255">+SUM(D97:D107)+SUM(C108)</f>
        <v>7.3966209999999997</v>
      </c>
      <c r="N107" s="6">
        <f t="shared" si="255"/>
        <v>9.2338789999999999</v>
      </c>
      <c r="O107" s="105">
        <f t="shared" ref="O107" si="256">+SUM(F97:F107)+SUM(E108)</f>
        <v>10.527899999999999</v>
      </c>
      <c r="P107" s="73"/>
      <c r="Q107" s="117"/>
      <c r="R107" s="8"/>
    </row>
    <row r="108" spans="1:18" x14ac:dyDescent="0.25">
      <c r="A108" s="78" t="s">
        <v>9</v>
      </c>
      <c r="B108" s="219">
        <f>+'[1]CONSUMO DOMESTICO VARIEDAD'!G135/10000</f>
        <v>0.58334900000000001</v>
      </c>
      <c r="C108" s="219">
        <f>+'[1]CONSUMO DOMESTICO VARIEDAD'!G147/10000</f>
        <v>0.72113000000000005</v>
      </c>
      <c r="D108" s="219">
        <f>+'[1]CONSUMO DOMESTICO VARIEDAD'!G159/10000</f>
        <v>0.69747899999999996</v>
      </c>
      <c r="E108" s="219">
        <f>+'[1]CONSUMO DOMESTICO VARIEDAD'!G171/10000</f>
        <v>0.61260000000000003</v>
      </c>
      <c r="F108" s="219">
        <f>+'[1]CONSUMO DOMESTICO VARIEDAD'!G183/10000</f>
        <v>1.0374000000000001</v>
      </c>
      <c r="G108" s="220"/>
      <c r="H108" s="8"/>
      <c r="I108" s="2"/>
      <c r="J108" s="78" t="s">
        <v>9</v>
      </c>
      <c r="K108" s="6">
        <f>+SUM('[1]CONSUMO DOMESTICO VARIEDAD'!G124:G135)/10000</f>
        <v>8.9720689999999994</v>
      </c>
      <c r="L108" s="6">
        <f>+SUM(C97:C108)</f>
        <v>7.6196439999999992</v>
      </c>
      <c r="M108" s="6">
        <f t="shared" ref="M108:N108" si="257">+SUM(D97:D108)</f>
        <v>7.3729699999999987</v>
      </c>
      <c r="N108" s="6">
        <f t="shared" si="257"/>
        <v>9.1490000000000009</v>
      </c>
      <c r="O108" s="105">
        <f t="shared" ref="O108" si="258">+SUM(F97:F108)</f>
        <v>10.952699999999998</v>
      </c>
      <c r="P108" s="73"/>
      <c r="Q108" s="117"/>
      <c r="R108" s="8"/>
    </row>
    <row r="109" spans="1:18" ht="25.5" x14ac:dyDescent="0.25">
      <c r="A109" s="89" t="s">
        <v>13</v>
      </c>
      <c r="B109" s="90">
        <f>SUM(B97:B108)</f>
        <v>8.9720689999999994</v>
      </c>
      <c r="C109" s="90">
        <f>SUM(C97:C108)</f>
        <v>7.6196439999999992</v>
      </c>
      <c r="D109" s="90">
        <f>SUM(D97:D108)</f>
        <v>7.3729699999999987</v>
      </c>
      <c r="E109" s="90">
        <f>SUM(E97:E108)</f>
        <v>9.1490000000000009</v>
      </c>
      <c r="F109" s="90">
        <f>SUM(F97:F108)</f>
        <v>10.952699999999998</v>
      </c>
      <c r="G109" s="91"/>
      <c r="H109" s="92"/>
      <c r="I109" s="3"/>
      <c r="J109" s="79" t="s">
        <v>14</v>
      </c>
      <c r="K109" s="82">
        <f t="shared" ref="K109:P109" si="259">+AVERAGE(K97:K108)</f>
        <v>9.3199428333333358</v>
      </c>
      <c r="L109" s="82">
        <f t="shared" si="259"/>
        <v>7.9087777499999996</v>
      </c>
      <c r="M109" s="82">
        <f t="shared" si="259"/>
        <v>7.8037745000000003</v>
      </c>
      <c r="N109" s="82">
        <f t="shared" si="259"/>
        <v>8.376436</v>
      </c>
      <c r="O109" s="106">
        <f t="shared" si="259"/>
        <v>9.4538666666666646</v>
      </c>
      <c r="P109" s="83">
        <f t="shared" si="259"/>
        <v>11.737757142857143</v>
      </c>
      <c r="Q109" s="118">
        <f t="shared" ref="Q109" si="260">+P109/O109-1</f>
        <v>0.24158268322560916</v>
      </c>
      <c r="R109" s="113">
        <f t="shared" ref="R109" si="261">+POWER(P109/K109,0.2)-1</f>
        <v>4.7211431112262225E-2</v>
      </c>
    </row>
    <row r="110" spans="1:18" ht="25.5" x14ac:dyDescent="0.25">
      <c r="A110" s="93" t="s">
        <v>15</v>
      </c>
      <c r="B110" s="94">
        <f>+B109/B$163</f>
        <v>9.52815094548011E-3</v>
      </c>
      <c r="C110" s="94">
        <f>+C109/C$163</f>
        <v>8.5373875493975921E-3</v>
      </c>
      <c r="D110" s="94">
        <f>+D109/D$163</f>
        <v>8.7815049533582611E-3</v>
      </c>
      <c r="E110" s="94">
        <f>+E109/E$163</f>
        <v>1.0334825061990313E-2</v>
      </c>
      <c r="F110" s="94">
        <f>+F109/F$163</f>
        <v>1.1630077586942863E-2</v>
      </c>
      <c r="G110" s="95"/>
      <c r="H110" s="96"/>
      <c r="I110" s="3"/>
      <c r="J110" s="80" t="s">
        <v>15</v>
      </c>
      <c r="K110" s="84">
        <f t="shared" ref="K110:P110" si="262">+K109/K$163</f>
        <v>9.4711238715072844E-3</v>
      </c>
      <c r="L110" s="84">
        <f t="shared" si="262"/>
        <v>8.6699995171017705E-3</v>
      </c>
      <c r="M110" s="84">
        <f t="shared" si="262"/>
        <v>8.9669748058530865E-3</v>
      </c>
      <c r="N110" s="84">
        <f t="shared" si="262"/>
        <v>9.8015129225370919E-3</v>
      </c>
      <c r="O110" s="107">
        <f t="shared" si="262"/>
        <v>1.0295636350323675E-2</v>
      </c>
      <c r="P110" s="110">
        <f t="shared" si="262"/>
        <v>1.2905465002480748E-2</v>
      </c>
      <c r="Q110" s="110"/>
      <c r="R110" s="114"/>
    </row>
    <row r="111" spans="1:18" ht="26.25" thickBot="1" x14ac:dyDescent="0.3">
      <c r="A111" s="97" t="s">
        <v>12</v>
      </c>
      <c r="B111" s="98"/>
      <c r="C111" s="99">
        <f>+C109/B109-1</f>
        <v>-0.15073724912280551</v>
      </c>
      <c r="D111" s="99">
        <f t="shared" ref="D111:F111" si="263">+D109/C109-1</f>
        <v>-3.2373428469886556E-2</v>
      </c>
      <c r="E111" s="99">
        <f t="shared" si="263"/>
        <v>0.24088393144146836</v>
      </c>
      <c r="F111" s="99">
        <f t="shared" si="263"/>
        <v>0.19714722920537731</v>
      </c>
      <c r="G111" s="100"/>
      <c r="H111" s="101"/>
      <c r="I111" s="2"/>
      <c r="J111" s="81" t="s">
        <v>12</v>
      </c>
      <c r="K111" s="85"/>
      <c r="L111" s="86">
        <f>+L109/K109-1</f>
        <v>-0.15141349132381154</v>
      </c>
      <c r="M111" s="86">
        <f t="shared" ref="M111:P111" si="264">+M109/L109-1</f>
        <v>-1.3276798681060353E-2</v>
      </c>
      <c r="N111" s="86">
        <f t="shared" si="264"/>
        <v>7.3382630418139305E-2</v>
      </c>
      <c r="O111" s="108">
        <f t="shared" si="264"/>
        <v>0.12862638318572062</v>
      </c>
      <c r="P111" s="111">
        <f t="shared" si="264"/>
        <v>0.24158268322560916</v>
      </c>
      <c r="Q111" s="87"/>
      <c r="R111" s="88"/>
    </row>
    <row r="112" spans="1:18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spans="1:18" ht="15.75" thickBot="1" x14ac:dyDescent="0.3">
      <c r="A113" s="266" t="s">
        <v>282</v>
      </c>
      <c r="B113" s="267"/>
      <c r="C113" s="267"/>
      <c r="D113" s="267"/>
      <c r="E113" s="267"/>
      <c r="F113" s="267"/>
      <c r="G113" s="267"/>
      <c r="H113" s="268"/>
      <c r="I113" s="2"/>
      <c r="J113" s="266" t="s">
        <v>283</v>
      </c>
      <c r="K113" s="267"/>
      <c r="L113" s="267"/>
      <c r="M113" s="267"/>
      <c r="N113" s="267"/>
      <c r="O113" s="267"/>
      <c r="P113" s="267"/>
      <c r="Q113" s="267"/>
      <c r="R113" s="268"/>
    </row>
    <row r="114" spans="1:18" ht="38.25" x14ac:dyDescent="0.25">
      <c r="A114" s="74"/>
      <c r="B114" s="75">
        <v>2016</v>
      </c>
      <c r="C114" s="75">
        <f>+B114+1</f>
        <v>2017</v>
      </c>
      <c r="D114" s="75">
        <f t="shared" ref="D114:G114" si="265">+C114+1</f>
        <v>2018</v>
      </c>
      <c r="E114" s="75">
        <f t="shared" si="265"/>
        <v>2019</v>
      </c>
      <c r="F114" s="75">
        <f t="shared" si="265"/>
        <v>2020</v>
      </c>
      <c r="G114" s="76">
        <f t="shared" si="265"/>
        <v>2021</v>
      </c>
      <c r="H114" s="77" t="s">
        <v>16</v>
      </c>
      <c r="I114" s="2"/>
      <c r="J114" s="103"/>
      <c r="K114" s="102">
        <v>2016</v>
      </c>
      <c r="L114" s="102">
        <f>+K114+1</f>
        <v>2017</v>
      </c>
      <c r="M114" s="102">
        <f t="shared" ref="M114:P114" si="266">+L114+1</f>
        <v>2018</v>
      </c>
      <c r="N114" s="102">
        <f t="shared" si="266"/>
        <v>2019</v>
      </c>
      <c r="O114" s="104">
        <f t="shared" si="266"/>
        <v>2020</v>
      </c>
      <c r="P114" s="109">
        <f t="shared" si="266"/>
        <v>2021</v>
      </c>
      <c r="Q114" s="115" t="s">
        <v>16</v>
      </c>
      <c r="R114" s="112" t="s">
        <v>21</v>
      </c>
    </row>
    <row r="115" spans="1:18" x14ac:dyDescent="0.25">
      <c r="A115" s="78" t="s">
        <v>10</v>
      </c>
      <c r="B115" s="219">
        <f>+'[1]CONSUMO DOMESTICO VARIEDAD'!H124/10000</f>
        <v>0.30294499999999996</v>
      </c>
      <c r="C115" s="219">
        <f>+'[1]CONSUMO DOMESTICO VARIEDAD'!H136/10000</f>
        <v>0.52316800000000008</v>
      </c>
      <c r="D115" s="219">
        <f>+'[1]CONSUMO DOMESTICO VARIEDAD'!H148/10000</f>
        <v>0.74776399999999998</v>
      </c>
      <c r="E115" s="219">
        <f>+'[1]CONSUMO DOMESTICO VARIEDAD'!H160/10000</f>
        <v>0.73180000000000001</v>
      </c>
      <c r="F115" s="219">
        <f>+'[1]CONSUMO DOMESTICO VARIEDAD'!H172/10000</f>
        <v>0.63539999999999996</v>
      </c>
      <c r="G115" s="220">
        <f>+'[1]CONSUMO DOMESTICO VARIEDAD'!H184/10000</f>
        <v>0.96240000000000003</v>
      </c>
      <c r="H115" s="7">
        <f>+G115/F115-1</f>
        <v>0.51463644948064236</v>
      </c>
      <c r="I115" s="2"/>
      <c r="J115" s="78" t="s">
        <v>10</v>
      </c>
      <c r="K115" s="6">
        <f>+SUM('[1]CONSUMO DOMESTICO VARIEDAD'!H113:H124)/10000</f>
        <v>12.933778</v>
      </c>
      <c r="L115" s="6">
        <f>+SUM(C115)+SUM(B116:B126)</f>
        <v>12.123618</v>
      </c>
      <c r="M115" s="6">
        <f t="shared" ref="M115:N115" si="267">+SUM(D115)+SUM(C116:C126)</f>
        <v>11.894735999999998</v>
      </c>
      <c r="N115" s="6">
        <f t="shared" si="267"/>
        <v>14.100375999999999</v>
      </c>
      <c r="O115" s="105">
        <f t="shared" ref="O115" si="268">+SUM(F115)+SUM(E116:E126)</f>
        <v>12.414300000000001</v>
      </c>
      <c r="P115" s="73">
        <f t="shared" ref="P115" si="269">+SUM(G115)+SUM(F116:F126)</f>
        <v>14.097299999999999</v>
      </c>
      <c r="Q115" s="116">
        <f>+P115/O115-1</f>
        <v>0.13556946424687633</v>
      </c>
      <c r="R115" s="7">
        <f>+POWER(P115/K115,0.2)-1</f>
        <v>1.7377451377632136E-2</v>
      </c>
    </row>
    <row r="116" spans="1:18" x14ac:dyDescent="0.25">
      <c r="A116" s="78" t="s">
        <v>11</v>
      </c>
      <c r="B116" s="219">
        <f>+'[1]CONSUMO DOMESTICO VARIEDAD'!H125/10000</f>
        <v>0.664435</v>
      </c>
      <c r="C116" s="219">
        <f>+'[1]CONSUMO DOMESTICO VARIEDAD'!H137/10000</f>
        <v>0.84430300000000003</v>
      </c>
      <c r="D116" s="219">
        <f>+'[1]CONSUMO DOMESTICO VARIEDAD'!H149/10000</f>
        <v>0.90906399999999998</v>
      </c>
      <c r="E116" s="219">
        <f>+'[1]CONSUMO DOMESTICO VARIEDAD'!H161/10000</f>
        <v>0.67710000000000004</v>
      </c>
      <c r="F116" s="219">
        <f>+'[1]CONSUMO DOMESTICO VARIEDAD'!H173/10000</f>
        <v>0.83130000000000004</v>
      </c>
      <c r="G116" s="220">
        <f>+'[1]CONSUMO DOMESTICO VARIEDAD'!H185/10000</f>
        <v>0.53839999999999999</v>
      </c>
      <c r="H116" s="7">
        <f t="shared" ref="H116:H121" si="270">+G116/F116-1</f>
        <v>-0.35233970888969091</v>
      </c>
      <c r="I116" s="2"/>
      <c r="J116" s="78" t="s">
        <v>11</v>
      </c>
      <c r="K116" s="6">
        <f>+SUM('[1]CONSUMO DOMESTICO VARIEDAD'!H114:H125)/10000</f>
        <v>12.918145999999998</v>
      </c>
      <c r="L116" s="6">
        <f>+SUM(C115:C116)+SUM(B117:B126)</f>
        <v>12.303485999999999</v>
      </c>
      <c r="M116" s="6">
        <f t="shared" ref="M116:N116" si="271">+SUM(D115:D116)+SUM(C117:C126)</f>
        <v>11.959496999999999</v>
      </c>
      <c r="N116" s="6">
        <f t="shared" si="271"/>
        <v>13.868411999999999</v>
      </c>
      <c r="O116" s="105">
        <f t="shared" ref="O116" si="272">+SUM(F115:F116)+SUM(E117:E126)</f>
        <v>12.568499999999998</v>
      </c>
      <c r="P116" s="73">
        <f t="shared" ref="P116" si="273">+SUM(G115:G116)+SUM(F117:F126)</f>
        <v>13.804399999999999</v>
      </c>
      <c r="Q116" s="116">
        <f t="shared" ref="Q116:Q119" si="274">+P116/O116-1</f>
        <v>9.8333134423360002E-2</v>
      </c>
      <c r="R116" s="7">
        <f t="shared" ref="R116:R119" si="275">+POWER(P116/K116,0.2)-1</f>
        <v>1.3359327403247967E-2</v>
      </c>
    </row>
    <row r="117" spans="1:18" x14ac:dyDescent="0.25">
      <c r="A117" s="78" t="s">
        <v>0</v>
      </c>
      <c r="B117" s="219">
        <f>+'[1]CONSUMO DOMESTICO VARIEDAD'!H126/10000</f>
        <v>1.2086399999999999</v>
      </c>
      <c r="C117" s="219">
        <f>+'[1]CONSUMO DOMESTICO VARIEDAD'!H138/10000</f>
        <v>0.74368500000000004</v>
      </c>
      <c r="D117" s="219">
        <f>+'[1]CONSUMO DOMESTICO VARIEDAD'!H150/10000</f>
        <v>1.3691</v>
      </c>
      <c r="E117" s="219">
        <f>+'[1]CONSUMO DOMESTICO VARIEDAD'!H162/10000</f>
        <v>1.1879</v>
      </c>
      <c r="F117" s="219">
        <f>+'[1]CONSUMO DOMESTICO VARIEDAD'!H174/10000</f>
        <v>0.90669999999999995</v>
      </c>
      <c r="G117" s="220">
        <f>+'[1]CONSUMO DOMESTICO VARIEDAD'!H186/10000</f>
        <v>1.0408999999999999</v>
      </c>
      <c r="H117" s="7">
        <f t="shared" si="270"/>
        <v>0.14800926436528061</v>
      </c>
      <c r="I117" s="2"/>
      <c r="J117" s="78" t="s">
        <v>0</v>
      </c>
      <c r="K117" s="6">
        <f>+SUM('[1]CONSUMO DOMESTICO VARIEDAD'!H115:H126)/10000</f>
        <v>13.230006999999997</v>
      </c>
      <c r="L117" s="6">
        <f>+SUM(C115:C117)+SUM(B118:B126)</f>
        <v>11.838531</v>
      </c>
      <c r="M117" s="6">
        <f t="shared" ref="M117:N117" si="276">+SUM(D115:D117)+SUM(C118:C126)</f>
        <v>12.584911999999999</v>
      </c>
      <c r="N117" s="6">
        <f t="shared" si="276"/>
        <v>13.687211999999999</v>
      </c>
      <c r="O117" s="105">
        <f t="shared" ref="O117" si="277">+SUM(F115:F117)+SUM(E118:E126)</f>
        <v>12.2873</v>
      </c>
      <c r="P117" s="73">
        <f t="shared" ref="P117" si="278">+SUM(G115:G117)+SUM(F118:F126)</f>
        <v>13.938599999999997</v>
      </c>
      <c r="Q117" s="116">
        <f t="shared" si="274"/>
        <v>0.1343907937463884</v>
      </c>
      <c r="R117" s="7">
        <f t="shared" si="275"/>
        <v>1.0489525885871709E-2</v>
      </c>
    </row>
    <row r="118" spans="1:18" x14ac:dyDescent="0.25">
      <c r="A118" s="78" t="s">
        <v>1</v>
      </c>
      <c r="B118" s="219">
        <f>+'[1]CONSUMO DOMESTICO VARIEDAD'!H127/10000</f>
        <v>1.5886020000000001</v>
      </c>
      <c r="C118" s="219">
        <f>+'[1]CONSUMO DOMESTICO VARIEDAD'!H139/10000</f>
        <v>0.88762299999999994</v>
      </c>
      <c r="D118" s="219">
        <f>+'[1]CONSUMO DOMESTICO VARIEDAD'!H151/10000</f>
        <v>1.058127</v>
      </c>
      <c r="E118" s="219">
        <f>+'[1]CONSUMO DOMESTICO VARIEDAD'!H163/10000</f>
        <v>1.4165000000000001</v>
      </c>
      <c r="F118" s="219">
        <f>+'[1]CONSUMO DOMESTICO VARIEDAD'!H175/10000</f>
        <v>0.7702</v>
      </c>
      <c r="G118" s="220">
        <f>+'[1]CONSUMO DOMESTICO VARIEDAD'!H187/10000</f>
        <v>0.89700000000000002</v>
      </c>
      <c r="H118" s="7">
        <f t="shared" si="270"/>
        <v>0.16463256297065709</v>
      </c>
      <c r="I118" s="2"/>
      <c r="J118" s="78" t="s">
        <v>1</v>
      </c>
      <c r="K118" s="6">
        <f>+SUM('[1]CONSUMO DOMESTICO VARIEDAD'!H116:H127)/10000</f>
        <v>13.623658999999996</v>
      </c>
      <c r="L118" s="6">
        <f>+SUM(C115:C118)+SUM(B119:B126)</f>
        <v>11.137552000000001</v>
      </c>
      <c r="M118" s="6">
        <f t="shared" ref="M118:N118" si="279">+SUM(D115:D118)+SUM(C119:C126)</f>
        <v>12.755416</v>
      </c>
      <c r="N118" s="6">
        <f t="shared" si="279"/>
        <v>14.045584999999999</v>
      </c>
      <c r="O118" s="105">
        <f t="shared" ref="O118" si="280">+SUM(F115:F118)+SUM(E119:E126)</f>
        <v>11.640999999999998</v>
      </c>
      <c r="P118" s="73">
        <f t="shared" ref="P118" si="281">+SUM(G115:G118)+SUM(F119:F126)</f>
        <v>14.0654</v>
      </c>
      <c r="Q118" s="116">
        <f t="shared" si="274"/>
        <v>0.20826389485439423</v>
      </c>
      <c r="R118" s="7">
        <f t="shared" si="275"/>
        <v>6.402401760080112E-3</v>
      </c>
    </row>
    <row r="119" spans="1:18" x14ac:dyDescent="0.25">
      <c r="A119" s="78" t="s">
        <v>2</v>
      </c>
      <c r="B119" s="219">
        <f>+'[1]CONSUMO DOMESTICO VARIEDAD'!H128/10000</f>
        <v>0.89287800000000006</v>
      </c>
      <c r="C119" s="219">
        <f>+'[1]CONSUMO DOMESTICO VARIEDAD'!H140/10000</f>
        <v>0.85641499999999993</v>
      </c>
      <c r="D119" s="219">
        <f>+'[1]CONSUMO DOMESTICO VARIEDAD'!H152/10000</f>
        <v>1.3129520000000001</v>
      </c>
      <c r="E119" s="219">
        <f>+'[1]CONSUMO DOMESTICO VARIEDAD'!H164/10000</f>
        <v>1.6194</v>
      </c>
      <c r="F119" s="219">
        <f>+'[1]CONSUMO DOMESTICO VARIEDAD'!H176/10000</f>
        <v>1.0314000000000001</v>
      </c>
      <c r="G119" s="220">
        <f>+'[1]CONSUMO DOMESTICO VARIEDAD'!H188/10000</f>
        <v>0.78480000000000005</v>
      </c>
      <c r="H119" s="7">
        <f t="shared" si="270"/>
        <v>-0.2390924956369983</v>
      </c>
      <c r="I119" s="2"/>
      <c r="J119" s="78" t="s">
        <v>2</v>
      </c>
      <c r="K119" s="6">
        <f>+SUM('[1]CONSUMO DOMESTICO VARIEDAD'!H117:H128)/10000</f>
        <v>13.265991</v>
      </c>
      <c r="L119" s="6">
        <f>+SUM(C115:C119)+SUM(B120:B126)</f>
        <v>11.101089</v>
      </c>
      <c r="M119" s="6">
        <f t="shared" ref="M119:N119" si="282">+SUM(D115:D119)+SUM(C120:C126)</f>
        <v>13.211953000000001</v>
      </c>
      <c r="N119" s="6">
        <f t="shared" si="282"/>
        <v>14.352032999999999</v>
      </c>
      <c r="O119" s="105">
        <f t="shared" ref="O119" si="283">+SUM(F115:F119)+SUM(E120:E126)</f>
        <v>11.053000000000001</v>
      </c>
      <c r="P119" s="73">
        <f t="shared" ref="P119" si="284">+SUM(G115:G119)+SUM(F120:F126)</f>
        <v>13.818799999999998</v>
      </c>
      <c r="Q119" s="116">
        <f t="shared" si="274"/>
        <v>0.25023070659549407</v>
      </c>
      <c r="R119" s="7">
        <f t="shared" si="275"/>
        <v>8.1986848806412382E-3</v>
      </c>
    </row>
    <row r="120" spans="1:18" x14ac:dyDescent="0.25">
      <c r="A120" s="78" t="s">
        <v>3</v>
      </c>
      <c r="B120" s="219">
        <f>+'[1]CONSUMO DOMESTICO VARIEDAD'!H129/10000</f>
        <v>0.58488699999999993</v>
      </c>
      <c r="C120" s="219">
        <f>+'[1]CONSUMO DOMESTICO VARIEDAD'!H141/10000</f>
        <v>0.74521099999999996</v>
      </c>
      <c r="D120" s="219">
        <f>+'[1]CONSUMO DOMESTICO VARIEDAD'!H153/10000</f>
        <v>0.77528299999999994</v>
      </c>
      <c r="E120" s="219">
        <f>+'[1]CONSUMO DOMESTICO VARIEDAD'!H165/10000</f>
        <v>0.77429999999999999</v>
      </c>
      <c r="F120" s="219">
        <f>+'[1]CONSUMO DOMESTICO VARIEDAD'!H177/10000</f>
        <v>1.0793999999999999</v>
      </c>
      <c r="G120" s="220">
        <f>+'[1]CONSUMO DOMESTICO VARIEDAD'!H189/10000</f>
        <v>1.0415000000000001</v>
      </c>
      <c r="H120" s="7">
        <f t="shared" si="270"/>
        <v>-3.511209931443382E-2</v>
      </c>
      <c r="I120" s="2"/>
      <c r="J120" s="78" t="s">
        <v>3</v>
      </c>
      <c r="K120" s="6">
        <f>+SUM('[1]CONSUMO DOMESTICO VARIEDAD'!H118:H129)/10000</f>
        <v>12.593788999999999</v>
      </c>
      <c r="L120" s="6">
        <f>+SUM(C115:C120)+SUM(B121:B126)</f>
        <v>11.261413000000001</v>
      </c>
      <c r="M120" s="6">
        <f t="shared" ref="M120:N120" si="285">+SUM(D115:D120)+SUM(C121:C126)</f>
        <v>13.242025000000002</v>
      </c>
      <c r="N120" s="6">
        <f t="shared" si="285"/>
        <v>14.351049999999999</v>
      </c>
      <c r="O120" s="105">
        <f t="shared" ref="O120" si="286">+SUM(F115:F120)+SUM(E121:E126)</f>
        <v>11.3581</v>
      </c>
      <c r="P120" s="73">
        <f t="shared" ref="P120" si="287">+SUM(G115:G120)+SUM(F121:F126)</f>
        <v>13.780899999999999</v>
      </c>
      <c r="Q120" s="116">
        <f t="shared" ref="Q120:Q121" si="288">+P120/O120-1</f>
        <v>0.2133103247902377</v>
      </c>
      <c r="R120" s="7">
        <f t="shared" ref="R120:R121" si="289">+POWER(P120/K120,0.2)-1</f>
        <v>1.8179230388344569E-2</v>
      </c>
    </row>
    <row r="121" spans="1:18" x14ac:dyDescent="0.25">
      <c r="A121" s="78" t="s">
        <v>4</v>
      </c>
      <c r="B121" s="219">
        <f>+'[1]CONSUMO DOMESTICO VARIEDAD'!H130/10000</f>
        <v>0.95846200000000004</v>
      </c>
      <c r="C121" s="219">
        <f>+'[1]CONSUMO DOMESTICO VARIEDAD'!H142/10000</f>
        <v>0.82271800000000006</v>
      </c>
      <c r="D121" s="219">
        <f>+'[1]CONSUMO DOMESTICO VARIEDAD'!H154/10000</f>
        <v>1.278184</v>
      </c>
      <c r="E121" s="219">
        <f>+'[1]CONSUMO DOMESTICO VARIEDAD'!H166/10000</f>
        <v>0.98380000000000001</v>
      </c>
      <c r="F121" s="219">
        <f>+'[1]CONSUMO DOMESTICO VARIEDAD'!H178/10000</f>
        <v>1.1402000000000001</v>
      </c>
      <c r="G121" s="220">
        <f>+'[1]CONSUMO DOMESTICO VARIEDAD'!H190/10000</f>
        <v>1.4533</v>
      </c>
      <c r="H121" s="7">
        <f t="shared" si="270"/>
        <v>0.27460094720224504</v>
      </c>
      <c r="I121" s="2"/>
      <c r="J121" s="78" t="s">
        <v>4</v>
      </c>
      <c r="K121" s="6">
        <f>+SUM('[1]CONSUMO DOMESTICO VARIEDAD'!H119:H130)/10000</f>
        <v>12.106031999999999</v>
      </c>
      <c r="L121" s="6">
        <f>+SUM(C115:C121)+SUM(B122:B126)</f>
        <v>11.125669</v>
      </c>
      <c r="M121" s="6">
        <f t="shared" ref="M121:N121" si="290">+SUM(D115:D121)+SUM(C122:C126)</f>
        <v>13.697490999999999</v>
      </c>
      <c r="N121" s="6">
        <f t="shared" si="290"/>
        <v>14.056666</v>
      </c>
      <c r="O121" s="105">
        <f t="shared" ref="O121" si="291">+SUM(F115:F121)+SUM(E122:E126)</f>
        <v>11.5145</v>
      </c>
      <c r="P121" s="73">
        <f t="shared" ref="P121" si="292">+SUM(G115:G121)+SUM(F122:F126)</f>
        <v>14.093999999999998</v>
      </c>
      <c r="Q121" s="116">
        <f t="shared" si="288"/>
        <v>0.22402188544878188</v>
      </c>
      <c r="R121" s="7">
        <f t="shared" si="289"/>
        <v>3.0876144944955053E-2</v>
      </c>
    </row>
    <row r="122" spans="1:18" x14ac:dyDescent="0.25">
      <c r="A122" s="78" t="s">
        <v>5</v>
      </c>
      <c r="B122" s="219">
        <f>+'[1]CONSUMO DOMESTICO VARIEDAD'!H131/10000</f>
        <v>1.1338729999999999</v>
      </c>
      <c r="C122" s="219">
        <f>+'[1]CONSUMO DOMESTICO VARIEDAD'!H143/10000</f>
        <v>1.316276</v>
      </c>
      <c r="D122" s="219">
        <f>+'[1]CONSUMO DOMESTICO VARIEDAD'!H155/10000</f>
        <v>1.329723</v>
      </c>
      <c r="E122" s="219">
        <f>+'[1]CONSUMO DOMESTICO VARIEDAD'!H167/10000</f>
        <v>1.2721</v>
      </c>
      <c r="F122" s="219">
        <f>+'[1]CONSUMO DOMESTICO VARIEDAD'!H179/10000</f>
        <v>1.3012999999999999</v>
      </c>
      <c r="G122" s="220"/>
      <c r="H122" s="8"/>
      <c r="I122" s="2"/>
      <c r="J122" s="78" t="s">
        <v>5</v>
      </c>
      <c r="K122" s="6">
        <f>+SUM('[1]CONSUMO DOMESTICO VARIEDAD'!H120:H131)/10000</f>
        <v>11.376322999999998</v>
      </c>
      <c r="L122" s="6">
        <f>+SUM(C115:C122)+SUM(B123:B126)</f>
        <v>11.308071999999999</v>
      </c>
      <c r="M122" s="6">
        <f t="shared" ref="M122:N122" si="293">+SUM(D115:D122)+SUM(C123:C126)</f>
        <v>13.710937999999999</v>
      </c>
      <c r="N122" s="6">
        <f t="shared" si="293"/>
        <v>13.999043</v>
      </c>
      <c r="O122" s="105">
        <f t="shared" ref="O122" si="294">+SUM(F115:F122)+SUM(E123:E126)</f>
        <v>11.543699999999999</v>
      </c>
      <c r="P122" s="73"/>
      <c r="Q122" s="117"/>
      <c r="R122" s="8"/>
    </row>
    <row r="123" spans="1:18" x14ac:dyDescent="0.25">
      <c r="A123" s="78" t="s">
        <v>6</v>
      </c>
      <c r="B123" s="219">
        <f>+'[1]CONSUMO DOMESTICO VARIEDAD'!H132/10000</f>
        <v>1.247959</v>
      </c>
      <c r="C123" s="219">
        <f>+'[1]CONSUMO DOMESTICO VARIEDAD'!H144/10000</f>
        <v>1.5063899999999999</v>
      </c>
      <c r="D123" s="219">
        <f>+'[1]CONSUMO DOMESTICO VARIEDAD'!H156/10000</f>
        <v>1.4177440000000001</v>
      </c>
      <c r="E123" s="219">
        <f>+'[1]CONSUMO DOMESTICO VARIEDAD'!H168/10000</f>
        <v>1.0919000000000001</v>
      </c>
      <c r="F123" s="219">
        <f>+'[1]CONSUMO DOMESTICO VARIEDAD'!H180/10000</f>
        <v>1.2898000000000001</v>
      </c>
      <c r="G123" s="220"/>
      <c r="H123" s="8"/>
      <c r="I123" s="2"/>
      <c r="J123" s="78" t="s">
        <v>6</v>
      </c>
      <c r="K123" s="6">
        <f>+SUM('[1]CONSUMO DOMESTICO VARIEDAD'!H121:H132)/10000</f>
        <v>11.863558999999999</v>
      </c>
      <c r="L123" s="6">
        <f>+SUM(C115:C123)+SUM(B124:B126)</f>
        <v>11.566503000000001</v>
      </c>
      <c r="M123" s="6">
        <f t="shared" ref="M123:N123" si="295">+SUM(D115:D123)+SUM(C124:C126)</f>
        <v>13.622292</v>
      </c>
      <c r="N123" s="6">
        <f t="shared" si="295"/>
        <v>13.673199</v>
      </c>
      <c r="O123" s="105">
        <f t="shared" ref="O123" si="296">+SUM(F115:F123)+SUM(E124:E126)</f>
        <v>11.7416</v>
      </c>
      <c r="P123" s="73"/>
      <c r="Q123" s="117"/>
      <c r="R123" s="8"/>
    </row>
    <row r="124" spans="1:18" x14ac:dyDescent="0.25">
      <c r="A124" s="78" t="s">
        <v>7</v>
      </c>
      <c r="B124" s="219">
        <f>+'[1]CONSUMO DOMESTICO VARIEDAD'!H133/10000</f>
        <v>1.1195809999999999</v>
      </c>
      <c r="C124" s="219">
        <f>+'[1]CONSUMO DOMESTICO VARIEDAD'!H145/10000</f>
        <v>1.178237</v>
      </c>
      <c r="D124" s="219">
        <f>+'[1]CONSUMO DOMESTICO VARIEDAD'!H157/10000</f>
        <v>1.314214</v>
      </c>
      <c r="E124" s="219">
        <f>+'[1]CONSUMO DOMESTICO VARIEDAD'!H169/10000</f>
        <v>0.90780000000000005</v>
      </c>
      <c r="F124" s="219">
        <f>+'[1]CONSUMO DOMESTICO VARIEDAD'!H181/10000</f>
        <v>1.4220999999999999</v>
      </c>
      <c r="G124" s="220"/>
      <c r="H124" s="8"/>
      <c r="I124" s="2"/>
      <c r="J124" s="78" t="s">
        <v>7</v>
      </c>
      <c r="K124" s="6">
        <f>+SUM('[1]CONSUMO DOMESTICO VARIEDAD'!H122:H133)/10000</f>
        <v>11.712269999999998</v>
      </c>
      <c r="L124" s="6">
        <f>+SUM(C115:C124)+SUM(B125:B126)</f>
        <v>11.625159</v>
      </c>
      <c r="M124" s="6">
        <f t="shared" ref="M124:N124" si="297">+SUM(D115:D124)+SUM(C125:C126)</f>
        <v>13.758269</v>
      </c>
      <c r="N124" s="6">
        <f t="shared" si="297"/>
        <v>13.266785000000002</v>
      </c>
      <c r="O124" s="105">
        <f t="shared" ref="O124" si="298">+SUM(F115:F124)+SUM(E125:E126)</f>
        <v>12.2559</v>
      </c>
      <c r="P124" s="73"/>
      <c r="Q124" s="117"/>
      <c r="R124" s="8"/>
    </row>
    <row r="125" spans="1:18" x14ac:dyDescent="0.25">
      <c r="A125" s="78" t="s">
        <v>8</v>
      </c>
      <c r="B125" s="219">
        <f>+'[1]CONSUMO DOMESTICO VARIEDAD'!H134/10000</f>
        <v>1.370608</v>
      </c>
      <c r="C125" s="219">
        <f>+'[1]CONSUMO DOMESTICO VARIEDAD'!H146/10000</f>
        <v>0.85929500000000003</v>
      </c>
      <c r="D125" s="219">
        <f>+'[1]CONSUMO DOMESTICO VARIEDAD'!H158/10000</f>
        <v>1.229301</v>
      </c>
      <c r="E125" s="219">
        <f>+'[1]CONSUMO DOMESTICO VARIEDAD'!H170/10000</f>
        <v>0.9294</v>
      </c>
      <c r="F125" s="219">
        <f>+'[1]CONSUMO DOMESTICO VARIEDAD'!H182/10000</f>
        <v>2.2814999999999999</v>
      </c>
      <c r="G125" s="220"/>
      <c r="H125" s="8"/>
      <c r="I125" s="2"/>
      <c r="J125" s="78" t="s">
        <v>8</v>
      </c>
      <c r="K125" s="6">
        <f>+SUM('[1]CONSUMO DOMESTICO VARIEDAD'!H123:H134)/10000</f>
        <v>11.631195999999999</v>
      </c>
      <c r="L125" s="6">
        <f>+SUM(C115:C125)+SUM(B126)</f>
        <v>11.113845999999999</v>
      </c>
      <c r="M125" s="6">
        <f t="shared" ref="M125:N125" si="299">+SUM(D115:D125)+SUM(C126)</f>
        <v>14.128274999999999</v>
      </c>
      <c r="N125" s="6">
        <f t="shared" si="299"/>
        <v>12.966884</v>
      </c>
      <c r="O125" s="105">
        <f t="shared" ref="O125" si="300">+SUM(F115:F125)+SUM(E126)</f>
        <v>13.607999999999999</v>
      </c>
      <c r="P125" s="73"/>
      <c r="Q125" s="117"/>
      <c r="R125" s="8"/>
    </row>
    <row r="126" spans="1:18" x14ac:dyDescent="0.25">
      <c r="A126" s="78" t="s">
        <v>9</v>
      </c>
      <c r="B126" s="219">
        <f>+'[1]CONSUMO DOMESTICO VARIEDAD'!H135/10000</f>
        <v>0.83052499999999996</v>
      </c>
      <c r="C126" s="219">
        <f>+'[1]CONSUMO DOMESTICO VARIEDAD'!H147/10000</f>
        <v>1.386819</v>
      </c>
      <c r="D126" s="219">
        <f>+'[1]CONSUMO DOMESTICO VARIEDAD'!H159/10000</f>
        <v>1.374884</v>
      </c>
      <c r="E126" s="219">
        <f>+'[1]CONSUMO DOMESTICO VARIEDAD'!H171/10000</f>
        <v>0.91869999999999996</v>
      </c>
      <c r="F126" s="219">
        <f>+'[1]CONSUMO DOMESTICO VARIEDAD'!H183/10000</f>
        <v>1.081</v>
      </c>
      <c r="G126" s="220"/>
      <c r="H126" s="8"/>
      <c r="I126" s="2"/>
      <c r="J126" s="78" t="s">
        <v>9</v>
      </c>
      <c r="K126" s="6">
        <f>+SUM('[1]CONSUMO DOMESTICO VARIEDAD'!H124:H135)/10000</f>
        <v>11.903395</v>
      </c>
      <c r="L126" s="6">
        <f>+SUM(C115:C126)</f>
        <v>11.67014</v>
      </c>
      <c r="M126" s="6">
        <f t="shared" ref="M126:N126" si="301">+SUM(D115:D126)</f>
        <v>14.116339999999999</v>
      </c>
      <c r="N126" s="6">
        <f t="shared" si="301"/>
        <v>12.5107</v>
      </c>
      <c r="O126" s="105">
        <f t="shared" ref="O126" si="302">+SUM(F115:F126)</f>
        <v>13.770299999999999</v>
      </c>
      <c r="P126" s="73"/>
      <c r="Q126" s="117"/>
      <c r="R126" s="8"/>
    </row>
    <row r="127" spans="1:18" ht="25.5" x14ac:dyDescent="0.25">
      <c r="A127" s="89" t="s">
        <v>13</v>
      </c>
      <c r="B127" s="90">
        <f>SUM(B115:B126)</f>
        <v>11.903395000000002</v>
      </c>
      <c r="C127" s="90">
        <f t="shared" ref="C127:F127" si="303">SUM(C115:C126)</f>
        <v>11.67014</v>
      </c>
      <c r="D127" s="90">
        <f t="shared" si="303"/>
        <v>14.116339999999999</v>
      </c>
      <c r="E127" s="90">
        <f t="shared" si="303"/>
        <v>12.5107</v>
      </c>
      <c r="F127" s="90">
        <f t="shared" si="303"/>
        <v>13.770299999999999</v>
      </c>
      <c r="G127" s="91"/>
      <c r="H127" s="92"/>
      <c r="I127" s="3"/>
      <c r="J127" s="79" t="s">
        <v>14</v>
      </c>
      <c r="K127" s="82">
        <f>+AVERAGE(K115:K126)</f>
        <v>12.429845416666664</v>
      </c>
      <c r="L127" s="82">
        <f>+AVERAGE(L115:L126)</f>
        <v>11.514589833333332</v>
      </c>
      <c r="M127" s="82">
        <f t="shared" ref="M127:P127" si="304">+AVERAGE(M115:M126)</f>
        <v>13.223512000000001</v>
      </c>
      <c r="N127" s="82">
        <f t="shared" si="304"/>
        <v>13.739828750000001</v>
      </c>
      <c r="O127" s="106">
        <f t="shared" si="304"/>
        <v>12.14635</v>
      </c>
      <c r="P127" s="83">
        <f t="shared" si="304"/>
        <v>13.942771428571428</v>
      </c>
      <c r="Q127" s="118">
        <f t="shared" ref="Q127" si="305">+P127/O127-1</f>
        <v>0.14789804579741461</v>
      </c>
      <c r="R127" s="113">
        <f t="shared" ref="R127" si="306">+POWER(P127/K127,0.2)-1</f>
        <v>2.3238037400847622E-2</v>
      </c>
    </row>
    <row r="128" spans="1:18" ht="25.5" x14ac:dyDescent="0.25">
      <c r="A128" s="93" t="s">
        <v>15</v>
      </c>
      <c r="B128" s="94">
        <f>+B127/B$163</f>
        <v>1.2641158279508688E-2</v>
      </c>
      <c r="C128" s="94">
        <f>+C127/C$163</f>
        <v>1.3075743162768081E-2</v>
      </c>
      <c r="D128" s="94">
        <f>+D127/D$163</f>
        <v>1.6813130886642613E-2</v>
      </c>
      <c r="E128" s="94">
        <f>+E127/E$163</f>
        <v>1.4132243513284752E-2</v>
      </c>
      <c r="F128" s="94">
        <f>+F127/F$163</f>
        <v>1.4621934079768396E-2</v>
      </c>
      <c r="G128" s="95"/>
      <c r="H128" s="96"/>
      <c r="I128" s="3"/>
      <c r="J128" s="80" t="s">
        <v>15</v>
      </c>
      <c r="K128" s="84">
        <f>+K127/K$163</f>
        <v>1.2631472933920572E-2</v>
      </c>
      <c r="L128" s="84">
        <f>+L127/L$163</f>
        <v>1.2622871883664318E-2</v>
      </c>
      <c r="M128" s="84">
        <f>+M127/M$163</f>
        <v>1.5194557319524796E-2</v>
      </c>
      <c r="N128" s="84">
        <f>+N127/N$163</f>
        <v>1.607737575343161E-2</v>
      </c>
      <c r="O128" s="107">
        <f>+O127/O$163</f>
        <v>1.3227857657934036E-2</v>
      </c>
      <c r="P128" s="110">
        <f t="shared" ref="P128" si="307">+P127/P$163</f>
        <v>1.5329840830666353E-2</v>
      </c>
      <c r="Q128" s="110"/>
      <c r="R128" s="114"/>
    </row>
    <row r="129" spans="1:18" ht="26.25" thickBot="1" x14ac:dyDescent="0.3">
      <c r="A129" s="97" t="s">
        <v>12</v>
      </c>
      <c r="B129" s="98"/>
      <c r="C129" s="99">
        <f>+C127/B127-1</f>
        <v>-1.9595669974826646E-2</v>
      </c>
      <c r="D129" s="99">
        <f t="shared" ref="D129:F129" si="308">+D127/C127-1</f>
        <v>0.2096118812627783</v>
      </c>
      <c r="E129" s="99">
        <f t="shared" si="308"/>
        <v>-0.11374336407312369</v>
      </c>
      <c r="F129" s="99">
        <f t="shared" si="308"/>
        <v>0.10068181636519125</v>
      </c>
      <c r="G129" s="100"/>
      <c r="H129" s="101"/>
      <c r="I129" s="2"/>
      <c r="J129" s="81" t="s">
        <v>12</v>
      </c>
      <c r="K129" s="85"/>
      <c r="L129" s="86">
        <f>+L127/K127-1</f>
        <v>-7.3633706023898182E-2</v>
      </c>
      <c r="M129" s="86">
        <f t="shared" ref="M129:P129" si="309">+M127/L127-1</f>
        <v>0.14841363794996387</v>
      </c>
      <c r="N129" s="86">
        <f t="shared" si="309"/>
        <v>3.904535723943825E-2</v>
      </c>
      <c r="O129" s="108">
        <f t="shared" si="309"/>
        <v>-0.11597515362045552</v>
      </c>
      <c r="P129" s="111">
        <f t="shared" si="309"/>
        <v>0.14789804579741461</v>
      </c>
      <c r="Q129" s="87"/>
      <c r="R129" s="88"/>
    </row>
    <row r="130" spans="1:18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spans="1:18" ht="15.75" thickBot="1" x14ac:dyDescent="0.3">
      <c r="A131" s="266" t="s">
        <v>284</v>
      </c>
      <c r="B131" s="267"/>
      <c r="C131" s="267"/>
      <c r="D131" s="267"/>
      <c r="E131" s="267"/>
      <c r="F131" s="267"/>
      <c r="G131" s="267"/>
      <c r="H131" s="268"/>
      <c r="I131" s="2"/>
      <c r="J131" s="266" t="s">
        <v>285</v>
      </c>
      <c r="K131" s="267"/>
      <c r="L131" s="267"/>
      <c r="M131" s="267"/>
      <c r="N131" s="267"/>
      <c r="O131" s="267"/>
      <c r="P131" s="267"/>
      <c r="Q131" s="267"/>
      <c r="R131" s="268"/>
    </row>
    <row r="132" spans="1:18" ht="38.25" x14ac:dyDescent="0.25">
      <c r="A132" s="74"/>
      <c r="B132" s="75">
        <v>2016</v>
      </c>
      <c r="C132" s="75">
        <f>+B132+1</f>
        <v>2017</v>
      </c>
      <c r="D132" s="75">
        <f t="shared" ref="D132:G132" si="310">+C132+1</f>
        <v>2018</v>
      </c>
      <c r="E132" s="75">
        <f t="shared" si="310"/>
        <v>2019</v>
      </c>
      <c r="F132" s="75">
        <f t="shared" si="310"/>
        <v>2020</v>
      </c>
      <c r="G132" s="76">
        <f t="shared" si="310"/>
        <v>2021</v>
      </c>
      <c r="H132" s="77" t="s">
        <v>16</v>
      </c>
      <c r="I132" s="2"/>
      <c r="J132" s="103"/>
      <c r="K132" s="102">
        <v>2016</v>
      </c>
      <c r="L132" s="102">
        <f>+K132+1</f>
        <v>2017</v>
      </c>
      <c r="M132" s="102">
        <f t="shared" ref="M132:P132" si="311">+L132+1</f>
        <v>2018</v>
      </c>
      <c r="N132" s="102">
        <f t="shared" si="311"/>
        <v>2019</v>
      </c>
      <c r="O132" s="104">
        <f t="shared" si="311"/>
        <v>2020</v>
      </c>
      <c r="P132" s="109">
        <f t="shared" si="311"/>
        <v>2021</v>
      </c>
      <c r="Q132" s="115" t="s">
        <v>16</v>
      </c>
      <c r="R132" s="112" t="s">
        <v>21</v>
      </c>
    </row>
    <row r="133" spans="1:18" x14ac:dyDescent="0.25">
      <c r="A133" s="78" t="s">
        <v>10</v>
      </c>
      <c r="B133" s="6">
        <f>+'[1]CONSUMO DOMESTICO VARIEDAD'!I124/10000</f>
        <v>58.787877000000002</v>
      </c>
      <c r="C133" s="6">
        <f>+'[1]CONSUMO DOMESTICO VARIEDAD'!I136/10000</f>
        <v>51.123153000000002</v>
      </c>
      <c r="D133" s="6">
        <f>+'[1]CONSUMO DOMESTICO VARIEDAD'!I148/10000</f>
        <v>52.337788000000003</v>
      </c>
      <c r="E133" s="6">
        <f>+'[1]CONSUMO DOMESTICO VARIEDAD'!I160/10000</f>
        <v>50.489199999999997</v>
      </c>
      <c r="F133" s="6">
        <f>+'[1]CONSUMO DOMESTICO VARIEDAD'!I172/10000</f>
        <v>59.0017</v>
      </c>
      <c r="G133" s="73">
        <f>+'[1]CONSUMO DOMESTICO VARIEDAD'!I184/10000</f>
        <v>49.5961</v>
      </c>
      <c r="H133" s="7">
        <f>+G133/F133-1</f>
        <v>-0.15941235591516856</v>
      </c>
      <c r="I133" s="2"/>
      <c r="J133" s="78" t="s">
        <v>10</v>
      </c>
      <c r="K133" s="6">
        <f>+SUM('[1]CONSUMO DOMESTICO VARIEDAD'!I113:I124)/10000</f>
        <v>836.12356299999988</v>
      </c>
      <c r="L133" s="6">
        <f>+SUM(C133)+SUM(B134:B144)</f>
        <v>763.51509400000009</v>
      </c>
      <c r="M133" s="6">
        <f t="shared" ref="M133:N133" si="312">+SUM(D133)+SUM(C134:C144)</f>
        <v>738.86238300000002</v>
      </c>
      <c r="N133" s="6">
        <f t="shared" si="312"/>
        <v>684.63581599999998</v>
      </c>
      <c r="O133" s="105">
        <f t="shared" ref="O133" si="313">+SUM(F133)+SUM(E134:E144)</f>
        <v>714.90650000000005</v>
      </c>
      <c r="P133" s="73">
        <f t="shared" ref="P133" si="314">+SUM(G133)+SUM(F134:F144)</f>
        <v>722.19839999999999</v>
      </c>
      <c r="Q133" s="116">
        <f>+P133/O133-1</f>
        <v>1.0199795357854313E-2</v>
      </c>
      <c r="R133" s="7">
        <f>+POWER(P133/K133,0.2)-1</f>
        <v>-2.8870354680171961E-2</v>
      </c>
    </row>
    <row r="134" spans="1:18" x14ac:dyDescent="0.25">
      <c r="A134" s="78" t="s">
        <v>11</v>
      </c>
      <c r="B134" s="6">
        <f>+'[1]CONSUMO DOMESTICO VARIEDAD'!I125/10000</f>
        <v>56.096580000000003</v>
      </c>
      <c r="C134" s="6">
        <f>+'[1]CONSUMO DOMESTICO VARIEDAD'!I137/10000</f>
        <v>48.051684999999999</v>
      </c>
      <c r="D134" s="6">
        <f>+'[1]CONSUMO DOMESTICO VARIEDAD'!I149/10000</f>
        <v>47.206893000000001</v>
      </c>
      <c r="E134" s="6">
        <f>+'[1]CONSUMO DOMESTICO VARIEDAD'!I161/10000</f>
        <v>49.992800000000003</v>
      </c>
      <c r="F134" s="6">
        <f>+'[1]CONSUMO DOMESTICO VARIEDAD'!I173/10000</f>
        <v>53.045400000000001</v>
      </c>
      <c r="G134" s="73">
        <f>+'[1]CONSUMO DOMESTICO VARIEDAD'!I185/10000</f>
        <v>44.113399999999999</v>
      </c>
      <c r="H134" s="7">
        <f t="shared" ref="H134:H139" si="315">+G134/F134-1</f>
        <v>-0.1683840634626188</v>
      </c>
      <c r="I134" s="2"/>
      <c r="J134" s="78" t="s">
        <v>11</v>
      </c>
      <c r="K134" s="6">
        <f>+SUM('[1]CONSUMO DOMESTICO VARIEDAD'!I114:I125)/10000</f>
        <v>831.88243899999998</v>
      </c>
      <c r="L134" s="6">
        <f>+SUM(C133:C134)+SUM(B135:B144)</f>
        <v>755.47019899999998</v>
      </c>
      <c r="M134" s="6">
        <f t="shared" ref="M134:N134" si="316">+SUM(D133:D134)+SUM(C135:C144)</f>
        <v>738.01759099999992</v>
      </c>
      <c r="N134" s="6">
        <f t="shared" si="316"/>
        <v>687.42172299999993</v>
      </c>
      <c r="O134" s="105">
        <f t="shared" ref="O134" si="317">+SUM(F133:F134)+SUM(E135:E144)</f>
        <v>717.95910000000003</v>
      </c>
      <c r="P134" s="73">
        <f t="shared" ref="P134" si="318">+SUM(G133:G134)+SUM(F135:F144)</f>
        <v>713.26639999999998</v>
      </c>
      <c r="Q134" s="116">
        <f t="shared" ref="Q134:Q137" si="319">+P134/O134-1</f>
        <v>-6.5361661966538698E-3</v>
      </c>
      <c r="R134" s="7">
        <f t="shared" ref="R134:R137" si="320">+POWER(P134/K134,0.2)-1</f>
        <v>-3.0298735516365638E-2</v>
      </c>
    </row>
    <row r="135" spans="1:18" x14ac:dyDescent="0.25">
      <c r="A135" s="78" t="s">
        <v>0</v>
      </c>
      <c r="B135" s="6">
        <f>+'[1]CONSUMO DOMESTICO VARIEDAD'!I126/10000</f>
        <v>63.693044999999998</v>
      </c>
      <c r="C135" s="6">
        <f>+'[1]CONSUMO DOMESTICO VARIEDAD'!I138/10000</f>
        <v>59.716650999999999</v>
      </c>
      <c r="D135" s="6">
        <f>+'[1]CONSUMO DOMESTICO VARIEDAD'!I150/10000</f>
        <v>58.184243999999993</v>
      </c>
      <c r="E135" s="6">
        <f>+'[1]CONSUMO DOMESTICO VARIEDAD'!I162/10000</f>
        <v>55.577599999999997</v>
      </c>
      <c r="F135" s="6">
        <f>+'[1]CONSUMO DOMESTICO VARIEDAD'!I174/10000</f>
        <v>51.901499999999999</v>
      </c>
      <c r="G135" s="73">
        <f>+'[1]CONSUMO DOMESTICO VARIEDAD'!I186/10000</f>
        <v>40.267299999999999</v>
      </c>
      <c r="H135" s="7">
        <f t="shared" si="315"/>
        <v>-0.22415922468522109</v>
      </c>
      <c r="I135" s="2"/>
      <c r="J135" s="78" t="s">
        <v>0</v>
      </c>
      <c r="K135" s="6">
        <f>+SUM('[1]CONSUMO DOMESTICO VARIEDAD'!I115:I126)/10000</f>
        <v>827.22644100000002</v>
      </c>
      <c r="L135" s="6">
        <f>+SUM(C133:C135)+SUM(B136:B144)</f>
        <v>751.49380499999995</v>
      </c>
      <c r="M135" s="6">
        <f t="shared" ref="M135:N135" si="321">+SUM(D133:D135)+SUM(C136:C144)</f>
        <v>736.485184</v>
      </c>
      <c r="N135" s="6">
        <f t="shared" si="321"/>
        <v>684.81507899999997</v>
      </c>
      <c r="O135" s="105">
        <f t="shared" ref="O135" si="322">+SUM(F133:F135)+SUM(E136:E144)</f>
        <v>714.2829999999999</v>
      </c>
      <c r="P135" s="73">
        <f t="shared" ref="P135" si="323">+SUM(G133:G135)+SUM(F136:F144)</f>
        <v>701.63220000000013</v>
      </c>
      <c r="Q135" s="116">
        <f t="shared" si="319"/>
        <v>-1.7711187302511422E-2</v>
      </c>
      <c r="R135" s="7">
        <f t="shared" si="320"/>
        <v>-3.2397412899003442E-2</v>
      </c>
    </row>
    <row r="136" spans="1:18" x14ac:dyDescent="0.25">
      <c r="A136" s="78" t="s">
        <v>1</v>
      </c>
      <c r="B136" s="6">
        <f>+'[1]CONSUMO DOMESTICO VARIEDAD'!I127/10000</f>
        <v>66.736155000000011</v>
      </c>
      <c r="C136" s="6">
        <f>+'[1]CONSUMO DOMESTICO VARIEDAD'!I139/10000</f>
        <v>55.779953000000006</v>
      </c>
      <c r="D136" s="6">
        <f>+'[1]CONSUMO DOMESTICO VARIEDAD'!I151/10000</f>
        <v>55.227400000000003</v>
      </c>
      <c r="E136" s="6">
        <f>+'[1]CONSUMO DOMESTICO VARIEDAD'!I163/10000</f>
        <v>53.656100000000002</v>
      </c>
      <c r="F136" s="6">
        <f>+'[1]CONSUMO DOMESTICO VARIEDAD'!I175/10000</f>
        <v>54.328600000000002</v>
      </c>
      <c r="G136" s="73">
        <f>+'[1]CONSUMO DOMESTICO VARIEDAD'!I187/10000</f>
        <v>44.959699999999998</v>
      </c>
      <c r="H136" s="7">
        <f t="shared" si="315"/>
        <v>-0.17244876547527455</v>
      </c>
      <c r="I136" s="2"/>
      <c r="J136" s="78" t="s">
        <v>1</v>
      </c>
      <c r="K136" s="6">
        <f>+SUM('[1]CONSUMO DOMESTICO VARIEDAD'!I116:I127)/10000</f>
        <v>822.70174599999996</v>
      </c>
      <c r="L136" s="6">
        <f>+SUM(C133:C136)+SUM(B137:B144)</f>
        <v>740.53760299999988</v>
      </c>
      <c r="M136" s="6">
        <f t="shared" ref="M136:N136" si="324">+SUM(D133:D136)+SUM(C137:C144)</f>
        <v>735.9326309999999</v>
      </c>
      <c r="N136" s="6">
        <f t="shared" si="324"/>
        <v>683.24377900000002</v>
      </c>
      <c r="O136" s="105">
        <f t="shared" ref="O136" si="325">+SUM(F133:F136)+SUM(E137:E144)</f>
        <v>714.95550000000003</v>
      </c>
      <c r="P136" s="73">
        <f t="shared" ref="P136" si="326">+SUM(G133:G136)+SUM(F137:F144)</f>
        <v>692.26330000000007</v>
      </c>
      <c r="Q136" s="116">
        <f t="shared" si="319"/>
        <v>-3.1739318041472453E-2</v>
      </c>
      <c r="R136" s="7">
        <f t="shared" si="320"/>
        <v>-3.3936268564418337E-2</v>
      </c>
    </row>
    <row r="137" spans="1:18" x14ac:dyDescent="0.25">
      <c r="A137" s="78" t="s">
        <v>2</v>
      </c>
      <c r="B137" s="6">
        <f>+'[1]CONSUMO DOMESTICO VARIEDAD'!I128/10000</f>
        <v>64.966839000000007</v>
      </c>
      <c r="C137" s="6">
        <f>+'[1]CONSUMO DOMESTICO VARIEDAD'!I140/10000</f>
        <v>69.669558999999992</v>
      </c>
      <c r="D137" s="6">
        <f>+'[1]CONSUMO DOMESTICO VARIEDAD'!I152/10000</f>
        <v>64.979345999999993</v>
      </c>
      <c r="E137" s="6">
        <f>+'[1]CONSUMO DOMESTICO VARIEDAD'!I164/10000</f>
        <v>66.020099999999999</v>
      </c>
      <c r="F137" s="6">
        <f>+'[1]CONSUMO DOMESTICO VARIEDAD'!I176/10000</f>
        <v>62.063200000000002</v>
      </c>
      <c r="G137" s="73">
        <f>+'[1]CONSUMO DOMESTICO VARIEDAD'!I188/10000</f>
        <v>41.552599999999998</v>
      </c>
      <c r="H137" s="7">
        <f t="shared" si="315"/>
        <v>-0.33047925340620532</v>
      </c>
      <c r="I137" s="2"/>
      <c r="J137" s="78" t="s">
        <v>2</v>
      </c>
      <c r="K137" s="6">
        <f>+SUM('[1]CONSUMO DOMESTICO VARIEDAD'!I117:I128)/10000</f>
        <v>817.67090199999996</v>
      </c>
      <c r="L137" s="6">
        <f>+SUM(C133:C137)+SUM(B138:B144)</f>
        <v>745.24032299999999</v>
      </c>
      <c r="M137" s="6">
        <f t="shared" ref="M137:N137" si="327">+SUM(D133:D137)+SUM(C138:C144)</f>
        <v>731.24241800000004</v>
      </c>
      <c r="N137" s="6">
        <f t="shared" si="327"/>
        <v>684.28453300000001</v>
      </c>
      <c r="O137" s="105">
        <f t="shared" ref="O137" si="328">+SUM(F133:F137)+SUM(E138:E144)</f>
        <v>710.9985999999999</v>
      </c>
      <c r="P137" s="73">
        <f t="shared" ref="P137" si="329">+SUM(G133:G137)+SUM(F138:F144)</f>
        <v>671.7527</v>
      </c>
      <c r="Q137" s="116">
        <f t="shared" si="319"/>
        <v>-5.519828027790763E-2</v>
      </c>
      <c r="R137" s="7">
        <f t="shared" si="320"/>
        <v>-3.8551169428068577E-2</v>
      </c>
    </row>
    <row r="138" spans="1:18" x14ac:dyDescent="0.25">
      <c r="A138" s="78" t="s">
        <v>3</v>
      </c>
      <c r="B138" s="6">
        <f>+'[1]CONSUMO DOMESTICO VARIEDAD'!I129/10000</f>
        <v>61.80473400000001</v>
      </c>
      <c r="C138" s="6">
        <f>+'[1]CONSUMO DOMESTICO VARIEDAD'!I141/10000</f>
        <v>70.820808000000014</v>
      </c>
      <c r="D138" s="6">
        <f>+'[1]CONSUMO DOMESTICO VARIEDAD'!I153/10000</f>
        <v>64.079318999999998</v>
      </c>
      <c r="E138" s="6">
        <f>+'[1]CONSUMO DOMESTICO VARIEDAD'!I165/10000</f>
        <v>57.450600000000001</v>
      </c>
      <c r="F138" s="6">
        <f>+'[1]CONSUMO DOMESTICO VARIEDAD'!I177/10000</f>
        <v>71.720500000000001</v>
      </c>
      <c r="G138" s="73">
        <f>+'[1]CONSUMO DOMESTICO VARIEDAD'!I189/10000</f>
        <v>61.104399999999998</v>
      </c>
      <c r="H138" s="7">
        <f t="shared" si="315"/>
        <v>-0.14802044045984064</v>
      </c>
      <c r="I138" s="2"/>
      <c r="J138" s="78" t="s">
        <v>3</v>
      </c>
      <c r="K138" s="6">
        <f>+SUM('[1]CONSUMO DOMESTICO VARIEDAD'!I118:I129)/10000</f>
        <v>800.42509100000007</v>
      </c>
      <c r="L138" s="6">
        <f>+SUM(C133:C138)+SUM(B139:B144)</f>
        <v>754.25639699999999</v>
      </c>
      <c r="M138" s="6">
        <f t="shared" ref="M138:N138" si="330">+SUM(D133:D138)+SUM(C139:C144)</f>
        <v>724.50092899999993</v>
      </c>
      <c r="N138" s="6">
        <f t="shared" si="330"/>
        <v>677.65581399999996</v>
      </c>
      <c r="O138" s="105">
        <f t="shared" ref="O138" si="331">+SUM(F133:F138)+SUM(E139:E144)</f>
        <v>725.26850000000002</v>
      </c>
      <c r="P138" s="73">
        <f t="shared" ref="P138" si="332">+SUM(G133:G138)+SUM(F139:F144)</f>
        <v>661.13660000000004</v>
      </c>
      <c r="Q138" s="116">
        <f t="shared" ref="Q138:Q139" si="333">+P138/O138-1</f>
        <v>-8.842504534527551E-2</v>
      </c>
      <c r="R138" s="7">
        <f t="shared" ref="R138:R139" si="334">+POWER(P138/K138,0.2)-1</f>
        <v>-3.751470902649634E-2</v>
      </c>
    </row>
    <row r="139" spans="1:18" x14ac:dyDescent="0.25">
      <c r="A139" s="78" t="s">
        <v>4</v>
      </c>
      <c r="B139" s="6">
        <f>+'[1]CONSUMO DOMESTICO VARIEDAD'!I130/10000</f>
        <v>64.957009999999997</v>
      </c>
      <c r="C139" s="6">
        <f>+'[1]CONSUMO DOMESTICO VARIEDAD'!I142/10000</f>
        <v>66.550060999999999</v>
      </c>
      <c r="D139" s="6">
        <f>+'[1]CONSUMO DOMESTICO VARIEDAD'!I154/10000</f>
        <v>62.522527000000004</v>
      </c>
      <c r="E139" s="6">
        <f>+'[1]CONSUMO DOMESTICO VARIEDAD'!I166/10000</f>
        <v>63.690600000000003</v>
      </c>
      <c r="F139" s="6">
        <f>+'[1]CONSUMO DOMESTICO VARIEDAD'!I178/10000</f>
        <v>75.72</v>
      </c>
      <c r="G139" s="73">
        <f>+'[1]CONSUMO DOMESTICO VARIEDAD'!I190/10000</f>
        <v>59.367199999999997</v>
      </c>
      <c r="H139" s="7">
        <f t="shared" si="315"/>
        <v>-0.21596407818277874</v>
      </c>
      <c r="I139" s="2"/>
      <c r="J139" s="78" t="s">
        <v>4</v>
      </c>
      <c r="K139" s="6">
        <f>+SUM('[1]CONSUMO DOMESTICO VARIEDAD'!I119:I130)/10000</f>
        <v>790.68775799999992</v>
      </c>
      <c r="L139" s="6">
        <f>+SUM(C133:C139)+SUM(B140:B144)</f>
        <v>755.84944799999994</v>
      </c>
      <c r="M139" s="6">
        <f t="shared" ref="M139:N139" si="335">+SUM(D133:D139)+SUM(C140:C144)</f>
        <v>720.47339499999998</v>
      </c>
      <c r="N139" s="6">
        <f t="shared" si="335"/>
        <v>678.82388700000001</v>
      </c>
      <c r="O139" s="105">
        <f t="shared" ref="O139" si="336">+SUM(F133:F139)+SUM(E140:E144)</f>
        <v>737.29790000000003</v>
      </c>
      <c r="P139" s="73">
        <f t="shared" ref="P139" si="337">+SUM(G133:G139)+SUM(F140:F144)</f>
        <v>644.78379999999993</v>
      </c>
      <c r="Q139" s="116">
        <f t="shared" si="333"/>
        <v>-0.1254772324727903</v>
      </c>
      <c r="R139" s="7">
        <f t="shared" si="334"/>
        <v>-3.9976596271120046E-2</v>
      </c>
    </row>
    <row r="140" spans="1:18" x14ac:dyDescent="0.25">
      <c r="A140" s="78" t="s">
        <v>5</v>
      </c>
      <c r="B140" s="6">
        <f>+'[1]CONSUMO DOMESTICO VARIEDAD'!I131/10000</f>
        <v>68.972689999999986</v>
      </c>
      <c r="C140" s="6">
        <f>+'[1]CONSUMO DOMESTICO VARIEDAD'!I143/10000</f>
        <v>66.680790999999985</v>
      </c>
      <c r="D140" s="6">
        <f>+'[1]CONSUMO DOMESTICO VARIEDAD'!I155/10000</f>
        <v>62.165680999999992</v>
      </c>
      <c r="E140" s="6">
        <f>+'[1]CONSUMO DOMESTICO VARIEDAD'!I167/10000</f>
        <v>66.119699999999995</v>
      </c>
      <c r="F140" s="6">
        <f>+'[1]CONSUMO DOMESTICO VARIEDAD'!I179/10000</f>
        <v>64.025700000000001</v>
      </c>
      <c r="G140" s="73"/>
      <c r="H140" s="7"/>
      <c r="I140" s="2"/>
      <c r="J140" s="78" t="s">
        <v>5</v>
      </c>
      <c r="K140" s="6">
        <f>+SUM('[1]CONSUMO DOMESTICO VARIEDAD'!I120:I131)/10000</f>
        <v>791.39772600000003</v>
      </c>
      <c r="L140" s="6">
        <f>+SUM(C133:C140)+SUM(B141:B144)</f>
        <v>753.55754899999999</v>
      </c>
      <c r="M140" s="6">
        <f t="shared" ref="M140:N140" si="338">+SUM(D133:D140)+SUM(C141:C144)</f>
        <v>715.95828499999993</v>
      </c>
      <c r="N140" s="6">
        <f t="shared" si="338"/>
        <v>682.77790600000003</v>
      </c>
      <c r="O140" s="105">
        <f t="shared" ref="O140" si="339">+SUM(F133:F140)+SUM(E141:E144)</f>
        <v>735.20389999999998</v>
      </c>
      <c r="P140" s="73"/>
      <c r="Q140" s="117"/>
      <c r="R140" s="8"/>
    </row>
    <row r="141" spans="1:18" x14ac:dyDescent="0.25">
      <c r="A141" s="78" t="s">
        <v>6</v>
      </c>
      <c r="B141" s="6">
        <f>+'[1]CONSUMO DOMESTICO VARIEDAD'!I132/10000</f>
        <v>72.16862900000001</v>
      </c>
      <c r="C141" s="6">
        <f>+'[1]CONSUMO DOMESTICO VARIEDAD'!I144/10000</f>
        <v>69.452540999999997</v>
      </c>
      <c r="D141" s="6">
        <f>+'[1]CONSUMO DOMESTICO VARIEDAD'!I156/10000</f>
        <v>56.549551000000001</v>
      </c>
      <c r="E141" s="6">
        <f>+'[1]CONSUMO DOMESTICO VARIEDAD'!I168/10000</f>
        <v>61.337000000000003</v>
      </c>
      <c r="F141" s="6">
        <f>+'[1]CONSUMO DOMESTICO VARIEDAD'!I180/10000</f>
        <v>64.972999999999999</v>
      </c>
      <c r="G141" s="73"/>
      <c r="H141" s="7"/>
      <c r="I141" s="2"/>
      <c r="J141" s="78" t="s">
        <v>6</v>
      </c>
      <c r="K141" s="6">
        <f>+SUM('[1]CONSUMO DOMESTICO VARIEDAD'!I121:I132)/10000</f>
        <v>791.4036759999999</v>
      </c>
      <c r="L141" s="6">
        <f>+SUM(C133:C141)+SUM(B142:B144)</f>
        <v>750.84146099999998</v>
      </c>
      <c r="M141" s="6">
        <f t="shared" ref="M141:N141" si="340">+SUM(D133:D141)+SUM(C142:C144)</f>
        <v>703.055295</v>
      </c>
      <c r="N141" s="6">
        <f t="shared" si="340"/>
        <v>687.56535499999995</v>
      </c>
      <c r="O141" s="105">
        <f t="shared" ref="O141" si="341">+SUM(F133:F141)+SUM(E142:E144)</f>
        <v>738.83989999999994</v>
      </c>
      <c r="P141" s="73"/>
      <c r="Q141" s="117"/>
      <c r="R141" s="8"/>
    </row>
    <row r="142" spans="1:18" x14ac:dyDescent="0.25">
      <c r="A142" s="78" t="s">
        <v>7</v>
      </c>
      <c r="B142" s="6">
        <f>+'[1]CONSUMO DOMESTICO VARIEDAD'!I133/10000</f>
        <v>65.965879000000001</v>
      </c>
      <c r="C142" s="6">
        <f>+'[1]CONSUMO DOMESTICO VARIEDAD'!I145/10000</f>
        <v>60.992068000000003</v>
      </c>
      <c r="D142" s="6">
        <f>+'[1]CONSUMO DOMESTICO VARIEDAD'!I157/10000</f>
        <v>53.978413000000003</v>
      </c>
      <c r="E142" s="6">
        <f>+'[1]CONSUMO DOMESTICO VARIEDAD'!I169/10000</f>
        <v>62.979700000000001</v>
      </c>
      <c r="F142" s="6">
        <f>+'[1]CONSUMO DOMESTICO VARIEDAD'!I181/10000</f>
        <v>62.114400000000003</v>
      </c>
      <c r="G142" s="73"/>
      <c r="H142" s="7"/>
      <c r="I142" s="2"/>
      <c r="J142" s="78" t="s">
        <v>7</v>
      </c>
      <c r="K142" s="6">
        <f>+SUM('[1]CONSUMO DOMESTICO VARIEDAD'!I122:I133)/10000</f>
        <v>782.42431299999987</v>
      </c>
      <c r="L142" s="6">
        <f>+SUM(C133:C142)+SUM(B143:B144)</f>
        <v>745.86765000000003</v>
      </c>
      <c r="M142" s="6">
        <f t="shared" ref="M142:N142" si="342">+SUM(D133:D142)+SUM(C143:C144)</f>
        <v>696.04164000000003</v>
      </c>
      <c r="N142" s="6">
        <f t="shared" si="342"/>
        <v>696.566642</v>
      </c>
      <c r="O142" s="105">
        <f t="shared" ref="O142" si="343">+SUM(F133:F142)+SUM(E143:E144)</f>
        <v>737.97460000000001</v>
      </c>
      <c r="P142" s="73"/>
      <c r="Q142" s="117"/>
      <c r="R142" s="8"/>
    </row>
    <row r="143" spans="1:18" x14ac:dyDescent="0.25">
      <c r="A143" s="78" t="s">
        <v>8</v>
      </c>
      <c r="B143" s="6">
        <f>+'[1]CONSUMO DOMESTICO VARIEDAD'!I134/10000</f>
        <v>64.334979000000004</v>
      </c>
      <c r="C143" s="6">
        <f>+'[1]CONSUMO DOMESTICO VARIEDAD'!I146/10000</f>
        <v>62.686092999999993</v>
      </c>
      <c r="D143" s="6">
        <f>+'[1]CONSUMO DOMESTICO VARIEDAD'!I158/10000</f>
        <v>54.247055000000003</v>
      </c>
      <c r="E143" s="6">
        <f>+'[1]CONSUMO DOMESTICO VARIEDAD'!I170/10000</f>
        <v>60.426000000000002</v>
      </c>
      <c r="F143" s="6">
        <f>+'[1]CONSUMO DOMESTICO VARIEDAD'!I182/10000</f>
        <v>54.724600000000002</v>
      </c>
      <c r="G143" s="73"/>
      <c r="H143" s="7"/>
      <c r="I143" s="2"/>
      <c r="J143" s="78" t="s">
        <v>8</v>
      </c>
      <c r="K143" s="6">
        <f>+SUM('[1]CONSUMO DOMESTICO VARIEDAD'!I123:I134)/10000</f>
        <v>777.97683700000005</v>
      </c>
      <c r="L143" s="6">
        <f>+SUM(C133:C143)+SUM(B144)</f>
        <v>744.21876399999996</v>
      </c>
      <c r="M143" s="6">
        <f t="shared" ref="M143:N143" si="344">+SUM(D133:D143)+SUM(C144)</f>
        <v>687.60260200000005</v>
      </c>
      <c r="N143" s="6">
        <f t="shared" si="344"/>
        <v>702.745587</v>
      </c>
      <c r="O143" s="105">
        <f t="shared" ref="O143" si="345">+SUM(F133:F143)+SUM(E144)</f>
        <v>732.27319999999997</v>
      </c>
      <c r="P143" s="73"/>
      <c r="Q143" s="117"/>
      <c r="R143" s="8"/>
    </row>
    <row r="144" spans="1:18" x14ac:dyDescent="0.25">
      <c r="A144" s="78" t="s">
        <v>9</v>
      </c>
      <c r="B144" s="6">
        <f>+'[1]CONSUMO DOMESTICO VARIEDAD'!I135/10000</f>
        <v>62.695401000000004</v>
      </c>
      <c r="C144" s="6">
        <f>+'[1]CONSUMO DOMESTICO VARIEDAD'!I147/10000</f>
        <v>56.124384999999997</v>
      </c>
      <c r="D144" s="6">
        <f>+'[1]CONSUMO DOMESTICO VARIEDAD'!I159/10000</f>
        <v>55.006186999999997</v>
      </c>
      <c r="E144" s="6">
        <f>+'[1]CONSUMO DOMESTICO VARIEDAD'!I171/10000</f>
        <v>58.654600000000002</v>
      </c>
      <c r="F144" s="6">
        <f>+'[1]CONSUMO DOMESTICO VARIEDAD'!I183/10000</f>
        <v>57.985399999999998</v>
      </c>
      <c r="G144" s="73"/>
      <c r="H144" s="7"/>
      <c r="I144" s="2"/>
      <c r="J144" s="78" t="s">
        <v>9</v>
      </c>
      <c r="K144" s="6">
        <f>+SUM('[1]CONSUMO DOMESTICO VARIEDAD'!I124:I135)/10000</f>
        <v>771.17981800000007</v>
      </c>
      <c r="L144" s="6">
        <f>+SUM(C133:C144)</f>
        <v>737.64774799999998</v>
      </c>
      <c r="M144" s="6">
        <f t="shared" ref="M144:N144" si="346">+SUM(D133:D144)</f>
        <v>686.48440400000004</v>
      </c>
      <c r="N144" s="6">
        <f t="shared" si="346"/>
        <v>706.39400000000001</v>
      </c>
      <c r="O144" s="105">
        <f t="shared" ref="O144" si="347">+SUM(F133:F144)</f>
        <v>731.60400000000004</v>
      </c>
      <c r="P144" s="73"/>
      <c r="Q144" s="117"/>
      <c r="R144" s="8"/>
    </row>
    <row r="145" spans="1:18" ht="25.5" x14ac:dyDescent="0.25">
      <c r="A145" s="89" t="s">
        <v>13</v>
      </c>
      <c r="B145" s="90">
        <f>SUM(B133:B144)</f>
        <v>771.17981800000007</v>
      </c>
      <c r="C145" s="90">
        <f t="shared" ref="C145:F145" si="348">SUM(C133:C144)</f>
        <v>737.64774799999998</v>
      </c>
      <c r="D145" s="90">
        <f t="shared" si="348"/>
        <v>686.48440400000004</v>
      </c>
      <c r="E145" s="90">
        <f t="shared" si="348"/>
        <v>706.39400000000001</v>
      </c>
      <c r="F145" s="90">
        <f t="shared" si="348"/>
        <v>731.60400000000004</v>
      </c>
      <c r="G145" s="91"/>
      <c r="H145" s="92"/>
      <c r="I145" s="3"/>
      <c r="J145" s="79" t="s">
        <v>14</v>
      </c>
      <c r="K145" s="82">
        <f>+AVERAGE(K133:K144)</f>
        <v>803.42502583333328</v>
      </c>
      <c r="L145" s="82">
        <f>+AVERAGE(L133:L144)</f>
        <v>749.87467008333317</v>
      </c>
      <c r="M145" s="82">
        <f t="shared" ref="M145:P145" si="349">+AVERAGE(M133:M144)</f>
        <v>717.88806308333335</v>
      </c>
      <c r="N145" s="82">
        <f t="shared" si="349"/>
        <v>688.07751008333332</v>
      </c>
      <c r="O145" s="106">
        <f t="shared" si="349"/>
        <v>725.96372499999995</v>
      </c>
      <c r="P145" s="83">
        <f t="shared" si="349"/>
        <v>686.7190571428572</v>
      </c>
      <c r="Q145" s="118">
        <f t="shared" ref="Q145" si="350">+P145/O145-1</f>
        <v>-5.4058717406496815E-2</v>
      </c>
      <c r="R145" s="113">
        <f t="shared" ref="R145" si="351">+POWER(P145/K145,0.2)-1</f>
        <v>-3.0904116363945966E-2</v>
      </c>
    </row>
    <row r="146" spans="1:18" ht="25.5" x14ac:dyDescent="0.25">
      <c r="A146" s="93" t="s">
        <v>15</v>
      </c>
      <c r="B146" s="94">
        <f>+B145/B$163</f>
        <v>0.81897695080275024</v>
      </c>
      <c r="C146" s="94">
        <f>+C145/C$163</f>
        <v>0.82649329806174321</v>
      </c>
      <c r="D146" s="94">
        <f>+D145/D$163</f>
        <v>0.81763064194336821</v>
      </c>
      <c r="E146" s="94">
        <f>+E145/E$163</f>
        <v>0.79795151544863752</v>
      </c>
      <c r="F146" s="94">
        <f>+F145/F$163</f>
        <v>0.77685057409750546</v>
      </c>
      <c r="G146" s="95"/>
      <c r="H146" s="96"/>
      <c r="I146" s="3"/>
      <c r="J146" s="80" t="s">
        <v>15</v>
      </c>
      <c r="K146" s="84">
        <f>+K145/K$163</f>
        <v>0.81645757674834485</v>
      </c>
      <c r="L146" s="84">
        <f>+L145/L$163</f>
        <v>0.82205028804979985</v>
      </c>
      <c r="M146" s="84">
        <f>+M145/M$163</f>
        <v>0.82489366845376177</v>
      </c>
      <c r="N146" s="84">
        <f>+N145/N$163</f>
        <v>0.80513963298817515</v>
      </c>
      <c r="O146" s="107">
        <f>+O145/O$163</f>
        <v>0.79060333508614267</v>
      </c>
      <c r="P146" s="110">
        <f t="shared" ref="P146" si="352">+P145/P$163</f>
        <v>0.75503596220567859</v>
      </c>
      <c r="Q146" s="110"/>
      <c r="R146" s="114"/>
    </row>
    <row r="147" spans="1:18" ht="26.25" thickBot="1" x14ac:dyDescent="0.3">
      <c r="A147" s="97" t="s">
        <v>12</v>
      </c>
      <c r="B147" s="98"/>
      <c r="C147" s="99">
        <f>+C145/B145-1</f>
        <v>-4.3481519118281797E-2</v>
      </c>
      <c r="D147" s="99">
        <f t="shared" ref="D147:F147" si="353">+D145/C145-1</f>
        <v>-6.9360130412815857E-2</v>
      </c>
      <c r="E147" s="99">
        <f t="shared" si="353"/>
        <v>2.9002255381172404E-2</v>
      </c>
      <c r="F147" s="99">
        <f t="shared" si="353"/>
        <v>3.5688298598232748E-2</v>
      </c>
      <c r="G147" s="100"/>
      <c r="H147" s="101"/>
      <c r="I147" s="2"/>
      <c r="J147" s="81" t="s">
        <v>12</v>
      </c>
      <c r="K147" s="85"/>
      <c r="L147" s="86">
        <f>+L145/K145-1</f>
        <v>-6.6652586150719229E-2</v>
      </c>
      <c r="M147" s="86">
        <f t="shared" ref="M147:P147" si="354">+M145/L145-1</f>
        <v>-4.2655937420109424E-2</v>
      </c>
      <c r="N147" s="86">
        <f t="shared" si="354"/>
        <v>-4.1525349888064111E-2</v>
      </c>
      <c r="O147" s="108">
        <f t="shared" si="354"/>
        <v>5.5060969674881832E-2</v>
      </c>
      <c r="P147" s="111">
        <f t="shared" si="354"/>
        <v>-5.4058717406496815E-2</v>
      </c>
      <c r="Q147" s="87"/>
      <c r="R147" s="88"/>
    </row>
    <row r="148" spans="1:18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spans="1:18" ht="15.75" thickBot="1" x14ac:dyDescent="0.3">
      <c r="A149" s="269" t="s">
        <v>254</v>
      </c>
      <c r="B149" s="270"/>
      <c r="C149" s="270"/>
      <c r="D149" s="270"/>
      <c r="E149" s="270"/>
      <c r="F149" s="270"/>
      <c r="G149" s="270"/>
      <c r="H149" s="271"/>
      <c r="I149" s="2"/>
      <c r="J149" s="269" t="s">
        <v>255</v>
      </c>
      <c r="K149" s="270"/>
      <c r="L149" s="270"/>
      <c r="M149" s="270"/>
      <c r="N149" s="270"/>
      <c r="O149" s="270"/>
      <c r="P149" s="270"/>
      <c r="Q149" s="270"/>
      <c r="R149" s="271"/>
    </row>
    <row r="150" spans="1:18" ht="38.25" x14ac:dyDescent="0.25">
      <c r="A150" s="74"/>
      <c r="B150" s="75">
        <v>2016</v>
      </c>
      <c r="C150" s="75">
        <f>+B150+1</f>
        <v>2017</v>
      </c>
      <c r="D150" s="75">
        <f t="shared" ref="D150:G150" si="355">+C150+1</f>
        <v>2018</v>
      </c>
      <c r="E150" s="75">
        <f t="shared" si="355"/>
        <v>2019</v>
      </c>
      <c r="F150" s="75">
        <f t="shared" si="355"/>
        <v>2020</v>
      </c>
      <c r="G150" s="76">
        <f t="shared" si="355"/>
        <v>2021</v>
      </c>
      <c r="H150" s="77" t="s">
        <v>16</v>
      </c>
      <c r="I150" s="2"/>
      <c r="J150" s="103"/>
      <c r="K150" s="102">
        <v>2016</v>
      </c>
      <c r="L150" s="102">
        <f>+K150+1</f>
        <v>2017</v>
      </c>
      <c r="M150" s="102">
        <f t="shared" ref="M150:P150" si="356">+L150+1</f>
        <v>2018</v>
      </c>
      <c r="N150" s="102">
        <f t="shared" si="356"/>
        <v>2019</v>
      </c>
      <c r="O150" s="104">
        <f t="shared" si="356"/>
        <v>2020</v>
      </c>
      <c r="P150" s="109">
        <f t="shared" si="356"/>
        <v>2021</v>
      </c>
      <c r="Q150" s="115" t="s">
        <v>16</v>
      </c>
      <c r="R150" s="112" t="s">
        <v>21</v>
      </c>
    </row>
    <row r="151" spans="1:18" x14ac:dyDescent="0.25">
      <c r="A151" s="78" t="s">
        <v>10</v>
      </c>
      <c r="B151" s="6">
        <f>+'[1]CONSUMO DOMESTICO VARIEDAD'!J124/10000</f>
        <v>68.129000000000005</v>
      </c>
      <c r="C151" s="6">
        <f>+'[1]CONSUMO DOMESTICO VARIEDAD'!J136/10000</f>
        <v>59.362499999999997</v>
      </c>
      <c r="D151" s="6">
        <f>+'[1]CONSUMO DOMESTICO VARIEDAD'!J148/10000</f>
        <v>60.1753</v>
      </c>
      <c r="E151" s="6">
        <f>+'[1]CONSUMO DOMESTICO VARIEDAD'!J160/10000</f>
        <v>60.9681</v>
      </c>
      <c r="F151" s="6">
        <f>+'[1]CONSUMO DOMESTICO VARIEDAD'!J172/10000</f>
        <v>69.565700000000007</v>
      </c>
      <c r="G151" s="73">
        <f>+'[1]CONSUMO DOMESTICO VARIEDAD'!J184/10000</f>
        <v>65.143000000000001</v>
      </c>
      <c r="H151" s="7">
        <f>+G151/F151-1</f>
        <v>-6.3575871442391962E-2</v>
      </c>
      <c r="I151" s="2"/>
      <c r="J151" s="78" t="s">
        <v>10</v>
      </c>
      <c r="K151" s="6">
        <f>+SUM('[1]CONSUMO DOMESTICO VARIEDAD'!J113:J124)/10000</f>
        <v>1020.8779059999998</v>
      </c>
      <c r="L151" s="6">
        <f>+SUM(C151)+SUM(B152:B162)</f>
        <v>932.87149999999997</v>
      </c>
      <c r="M151" s="6">
        <f t="shared" ref="M151:N151" si="357">+SUM(D151)+SUM(C152:C162)</f>
        <v>893.31579999999997</v>
      </c>
      <c r="N151" s="6">
        <f t="shared" si="357"/>
        <v>840.39490000000001</v>
      </c>
      <c r="O151" s="105">
        <f t="shared" ref="O151" si="358">+SUM(F151)+SUM(E152:E162)</f>
        <v>893.8569</v>
      </c>
      <c r="P151" s="73">
        <f t="shared" ref="P151" si="359">+SUM(G151)+SUM(F152:F162)</f>
        <v>937.33370000000014</v>
      </c>
      <c r="Q151" s="116">
        <f>+P151/O151-1</f>
        <v>4.8639552930676233E-2</v>
      </c>
      <c r="R151" s="7">
        <f>+POWER(P151/K151,0.2)-1</f>
        <v>-1.6930809824562632E-2</v>
      </c>
    </row>
    <row r="152" spans="1:18" x14ac:dyDescent="0.25">
      <c r="A152" s="78" t="s">
        <v>11</v>
      </c>
      <c r="B152" s="6">
        <f>+'[1]CONSUMO DOMESTICO VARIEDAD'!J125/10000</f>
        <v>66.092699999999994</v>
      </c>
      <c r="C152" s="6">
        <f>+'[1]CONSUMO DOMESTICO VARIEDAD'!J137/10000</f>
        <v>56.695799999999998</v>
      </c>
      <c r="D152" s="6">
        <f>+'[1]CONSUMO DOMESTICO VARIEDAD'!J149/10000</f>
        <v>56.317</v>
      </c>
      <c r="E152" s="6">
        <f>+'[1]CONSUMO DOMESTICO VARIEDAD'!J161/10000</f>
        <v>58.876600000000003</v>
      </c>
      <c r="F152" s="6">
        <f>+'[1]CONSUMO DOMESTICO VARIEDAD'!J173/10000</f>
        <v>63.703800000000001</v>
      </c>
      <c r="G152" s="73">
        <f>+'[1]CONSUMO DOMESTICO VARIEDAD'!J185/10000</f>
        <v>57.4679</v>
      </c>
      <c r="H152" s="7">
        <f t="shared" ref="H152:H157" si="360">+G152/F152-1</f>
        <v>-9.788897993526291E-2</v>
      </c>
      <c r="I152" s="2"/>
      <c r="J152" s="78" t="s">
        <v>11</v>
      </c>
      <c r="K152" s="6">
        <f>+SUM('[1]CONSUMO DOMESTICO VARIEDAD'!J114:J125)/10000</f>
        <v>1017.0515859999999</v>
      </c>
      <c r="L152" s="6">
        <f>+SUM(C151:C152)+SUM(B153:B162)</f>
        <v>923.47460000000012</v>
      </c>
      <c r="M152" s="6">
        <f t="shared" ref="M152:N152" si="361">+SUM(D151:D152)+SUM(C153:C162)</f>
        <v>892.93700000000001</v>
      </c>
      <c r="N152" s="6">
        <f t="shared" si="361"/>
        <v>842.95449999999994</v>
      </c>
      <c r="O152" s="105">
        <f t="shared" ref="O152" si="362">+SUM(F151:F152)+SUM(E153:E162)</f>
        <v>898.68409999999994</v>
      </c>
      <c r="P152" s="73">
        <f t="shared" ref="P152" si="363">+SUM(G151:G152)+SUM(F153:F162)</f>
        <v>931.09780000000001</v>
      </c>
      <c r="Q152" s="116">
        <f t="shared" ref="Q152:Q155" si="364">+P152/O152-1</f>
        <v>3.6067957583760579E-2</v>
      </c>
      <c r="R152" s="7">
        <f t="shared" ref="R152:R155" si="365">+POWER(P152/K152,0.2)-1</f>
        <v>-1.750473999510882E-2</v>
      </c>
    </row>
    <row r="153" spans="1:18" x14ac:dyDescent="0.25">
      <c r="A153" s="78" t="s">
        <v>0</v>
      </c>
      <c r="B153" s="6">
        <f>+'[1]CONSUMO DOMESTICO VARIEDAD'!J126/10000</f>
        <v>75.850499999999997</v>
      </c>
      <c r="C153" s="6">
        <f>+'[1]CONSUMO DOMESTICO VARIEDAD'!J138/10000</f>
        <v>70.5274</v>
      </c>
      <c r="D153" s="6">
        <f>+'[1]CONSUMO DOMESTICO VARIEDAD'!J150/10000</f>
        <v>68.701999999999998</v>
      </c>
      <c r="E153" s="6">
        <f>+'[1]CONSUMO DOMESTICO VARIEDAD'!J162/10000</f>
        <v>67.278499999999994</v>
      </c>
      <c r="F153" s="6">
        <f>+'[1]CONSUMO DOMESTICO VARIEDAD'!J174/10000</f>
        <v>63.840899999999998</v>
      </c>
      <c r="G153" s="73">
        <f>+'[1]CONSUMO DOMESTICO VARIEDAD'!J186/10000</f>
        <v>56.489800000000002</v>
      </c>
      <c r="H153" s="7">
        <f t="shared" si="360"/>
        <v>-0.1151471862082144</v>
      </c>
      <c r="I153" s="2"/>
      <c r="J153" s="78" t="s">
        <v>0</v>
      </c>
      <c r="K153" s="6">
        <f>+SUM('[1]CONSUMO DOMESTICO VARIEDAD'!J115:J126)/10000</f>
        <v>1012.026923</v>
      </c>
      <c r="L153" s="6">
        <f>+SUM(C151:C153)+SUM(B154:B162)</f>
        <v>918.15149999999994</v>
      </c>
      <c r="M153" s="6">
        <f t="shared" ref="M153:N153" si="366">+SUM(D151:D153)+SUM(C154:C162)</f>
        <v>891.11159999999995</v>
      </c>
      <c r="N153" s="6">
        <f t="shared" si="366"/>
        <v>841.53099999999995</v>
      </c>
      <c r="O153" s="105">
        <f t="shared" ref="O153" si="367">+SUM(F151:F153)+SUM(E154:E162)</f>
        <v>895.24649999999997</v>
      </c>
      <c r="P153" s="73">
        <f t="shared" ref="P153" si="368">+SUM(G151:G153)+SUM(F154:F162)</f>
        <v>923.74670000000015</v>
      </c>
      <c r="Q153" s="116">
        <f t="shared" si="364"/>
        <v>3.1835030910481343E-2</v>
      </c>
      <c r="R153" s="7">
        <f t="shared" si="365"/>
        <v>-1.8088906304095431E-2</v>
      </c>
    </row>
    <row r="154" spans="1:18" x14ac:dyDescent="0.25">
      <c r="A154" s="78" t="s">
        <v>1</v>
      </c>
      <c r="B154" s="6">
        <f>+'[1]CONSUMO DOMESTICO VARIEDAD'!J127/10000</f>
        <v>80.637100000000004</v>
      </c>
      <c r="C154" s="6">
        <f>+'[1]CONSUMO DOMESTICO VARIEDAD'!J139/10000</f>
        <v>67.297700000000006</v>
      </c>
      <c r="D154" s="6">
        <f>+'[1]CONSUMO DOMESTICO VARIEDAD'!J151/10000</f>
        <v>65.8476</v>
      </c>
      <c r="E154" s="6">
        <f>+'[1]CONSUMO DOMESTICO VARIEDAD'!J163/10000</f>
        <v>66.141300000000001</v>
      </c>
      <c r="F154" s="6">
        <f>+'[1]CONSUMO DOMESTICO VARIEDAD'!J175/10000</f>
        <v>67.858199999999997</v>
      </c>
      <c r="G154" s="73">
        <f>+'[1]CONSUMO DOMESTICO VARIEDAD'!J187/10000</f>
        <v>63.348599999999998</v>
      </c>
      <c r="H154" s="7">
        <f t="shared" si="360"/>
        <v>-6.645622783981886E-2</v>
      </c>
      <c r="I154" s="2"/>
      <c r="J154" s="78" t="s">
        <v>1</v>
      </c>
      <c r="K154" s="6">
        <f>+SUM('[1]CONSUMO DOMESTICO VARIEDAD'!J116:J127)/10000</f>
        <v>1008.616551</v>
      </c>
      <c r="L154" s="6">
        <f>+SUM(C151:C154)+SUM(B155:B162)</f>
        <v>904.81209999999987</v>
      </c>
      <c r="M154" s="6">
        <f t="shared" ref="M154:N154" si="369">+SUM(D151:D154)+SUM(C155:C162)</f>
        <v>889.66149999999993</v>
      </c>
      <c r="N154" s="6">
        <f t="shared" si="369"/>
        <v>841.82469999999989</v>
      </c>
      <c r="O154" s="105">
        <f t="shared" ref="O154" si="370">+SUM(F151:F154)+SUM(E155:E162)</f>
        <v>896.96340000000009</v>
      </c>
      <c r="P154" s="73">
        <f t="shared" ref="P154" si="371">+SUM(G151:G154)+SUM(F155:F162)</f>
        <v>919.23710000000005</v>
      </c>
      <c r="Q154" s="116">
        <f t="shared" si="364"/>
        <v>2.4832339870277886E-2</v>
      </c>
      <c r="R154" s="7">
        <f t="shared" si="365"/>
        <v>-1.8387024055920742E-2</v>
      </c>
    </row>
    <row r="155" spans="1:18" x14ac:dyDescent="0.25">
      <c r="A155" s="78" t="s">
        <v>2</v>
      </c>
      <c r="B155" s="6">
        <f>+'[1]CONSUMO DOMESTICO VARIEDAD'!J128/10000</f>
        <v>77.721000000000004</v>
      </c>
      <c r="C155" s="6">
        <f>+'[1]CONSUMO DOMESTICO VARIEDAD'!J140/10000</f>
        <v>82.424899999999994</v>
      </c>
      <c r="D155" s="6">
        <f>+'[1]CONSUMO DOMESTICO VARIEDAD'!J152/10000</f>
        <v>75.917000000000002</v>
      </c>
      <c r="E155" s="6">
        <f>+'[1]CONSUMO DOMESTICO VARIEDAD'!J164/10000</f>
        <v>82.659000000000006</v>
      </c>
      <c r="F155" s="6">
        <f>+'[1]CONSUMO DOMESTICO VARIEDAD'!J176/10000</f>
        <v>80.617400000000004</v>
      </c>
      <c r="G155" s="73">
        <f>+'[1]CONSUMO DOMESTICO VARIEDAD'!J188/10000</f>
        <v>60.25</v>
      </c>
      <c r="H155" s="7">
        <f t="shared" si="360"/>
        <v>-0.25264272973328339</v>
      </c>
      <c r="I155" s="2"/>
      <c r="J155" s="78" t="s">
        <v>2</v>
      </c>
      <c r="K155" s="6">
        <f>+SUM('[1]CONSUMO DOMESTICO VARIEDAD'!J117:J128)/10000</f>
        <v>1001.8343880000001</v>
      </c>
      <c r="L155" s="6">
        <f>+SUM(C151:C155)+SUM(B156:B162)</f>
        <v>909.51599999999985</v>
      </c>
      <c r="M155" s="6">
        <f t="shared" ref="M155:N155" si="372">+SUM(D151:D155)+SUM(C156:C162)</f>
        <v>883.15359999999998</v>
      </c>
      <c r="N155" s="6">
        <f t="shared" si="372"/>
        <v>848.56669999999997</v>
      </c>
      <c r="O155" s="105">
        <f t="shared" ref="O155" si="373">+SUM(F151:F155)+SUM(E156:E162)</f>
        <v>894.92180000000008</v>
      </c>
      <c r="P155" s="73">
        <f t="shared" ref="P155" si="374">+SUM(G151:G155)+SUM(F156:F162)</f>
        <v>898.86970000000008</v>
      </c>
      <c r="Q155" s="116">
        <f t="shared" si="364"/>
        <v>4.4114468996061529E-3</v>
      </c>
      <c r="R155" s="7">
        <f t="shared" si="365"/>
        <v>-2.1456444169967726E-2</v>
      </c>
    </row>
    <row r="156" spans="1:18" x14ac:dyDescent="0.25">
      <c r="A156" s="78" t="s">
        <v>3</v>
      </c>
      <c r="B156" s="6">
        <f>+'[1]CONSUMO DOMESTICO VARIEDAD'!J129/10000</f>
        <v>75.114500000000007</v>
      </c>
      <c r="C156" s="6">
        <f>+'[1]CONSUMO DOMESTICO VARIEDAD'!J141/10000</f>
        <v>84.910499999999999</v>
      </c>
      <c r="D156" s="6">
        <f>+'[1]CONSUMO DOMESTICO VARIEDAD'!J153/10000</f>
        <v>77.850099999999998</v>
      </c>
      <c r="E156" s="6">
        <f>+'[1]CONSUMO DOMESTICO VARIEDAD'!J165/10000</f>
        <v>72.9024</v>
      </c>
      <c r="F156" s="6">
        <f>+'[1]CONSUMO DOMESTICO VARIEDAD'!J177/10000</f>
        <v>91.588099999999997</v>
      </c>
      <c r="G156" s="73">
        <f>+'[1]CONSUMO DOMESTICO VARIEDAD'!J189/10000</f>
        <v>80.979900000000001</v>
      </c>
      <c r="H156" s="7">
        <f t="shared" si="360"/>
        <v>-0.11582509081419967</v>
      </c>
      <c r="I156" s="2"/>
      <c r="J156" s="78" t="s">
        <v>3</v>
      </c>
      <c r="K156" s="6">
        <f>+SUM('[1]CONSUMO DOMESTICO VARIEDAD'!J118:J129)/10000</f>
        <v>980.76753200000007</v>
      </c>
      <c r="L156" s="6">
        <f>+SUM(C151:C156)+SUM(B157:B162)</f>
        <v>919.3119999999999</v>
      </c>
      <c r="M156" s="6">
        <f t="shared" ref="M156:N156" si="375">+SUM(D151:D156)+SUM(C157:C162)</f>
        <v>876.09320000000002</v>
      </c>
      <c r="N156" s="6">
        <f t="shared" si="375"/>
        <v>843.61899999999991</v>
      </c>
      <c r="O156" s="105">
        <f t="shared" ref="O156" si="376">+SUM(F151:F156)+SUM(E157:E162)</f>
        <v>913.60750000000007</v>
      </c>
      <c r="P156" s="73">
        <f t="shared" ref="P156" si="377">+SUM(G151:G156)+SUM(F157:F162)</f>
        <v>888.26149999999996</v>
      </c>
      <c r="Q156" s="116">
        <f t="shared" ref="Q156:Q157" si="378">+P156/O156-1</f>
        <v>-2.7742766997863044E-2</v>
      </c>
      <c r="R156" s="7">
        <f t="shared" ref="R156:R157" si="379">+POWER(P156/K156,0.2)-1</f>
        <v>-1.9618851495325496E-2</v>
      </c>
    </row>
    <row r="157" spans="1:18" x14ac:dyDescent="0.25">
      <c r="A157" s="78" t="s">
        <v>4</v>
      </c>
      <c r="B157" s="6">
        <f>+'[1]CONSUMO DOMESTICO VARIEDAD'!J130/10000</f>
        <v>79.930800000000005</v>
      </c>
      <c r="C157" s="6">
        <f>+'[1]CONSUMO DOMESTICO VARIEDAD'!J142/10000</f>
        <v>81.853399999999993</v>
      </c>
      <c r="D157" s="6">
        <f>+'[1]CONSUMO DOMESTICO VARIEDAD'!J154/10000</f>
        <v>76.870999999999995</v>
      </c>
      <c r="E157" s="6">
        <f>+'[1]CONSUMO DOMESTICO VARIEDAD'!J166/10000</f>
        <v>80.507599999999996</v>
      </c>
      <c r="F157" s="6">
        <f>+'[1]CONSUMO DOMESTICO VARIEDAD'!J178/10000</f>
        <v>98.247399999999999</v>
      </c>
      <c r="G157" s="73">
        <f>+'[1]CONSUMO DOMESTICO VARIEDAD'!J190/10000</f>
        <v>78.067800000000005</v>
      </c>
      <c r="H157" s="7">
        <f t="shared" si="360"/>
        <v>-0.20539576619839295</v>
      </c>
      <c r="I157" s="2"/>
      <c r="J157" s="78" t="s">
        <v>4</v>
      </c>
      <c r="K157" s="6">
        <f>+SUM('[1]CONSUMO DOMESTICO VARIEDAD'!J119:J130)/10000</f>
        <v>967.51244499999996</v>
      </c>
      <c r="L157" s="6">
        <f>+SUM(C151:C157)+SUM(B158:B162)</f>
        <v>921.2346</v>
      </c>
      <c r="M157" s="6">
        <f t="shared" ref="M157:N157" si="380">+SUM(D151:D157)+SUM(C158:C162)</f>
        <v>871.11079999999993</v>
      </c>
      <c r="N157" s="6">
        <f t="shared" si="380"/>
        <v>847.25559999999996</v>
      </c>
      <c r="O157" s="105">
        <f t="shared" ref="O157" si="381">+SUM(F151:F157)+SUM(E158:E162)</f>
        <v>931.34730000000002</v>
      </c>
      <c r="P157" s="73">
        <f t="shared" ref="P157" si="382">+SUM(G151:G157)+SUM(F158:F162)</f>
        <v>868.08189999999991</v>
      </c>
      <c r="Q157" s="116">
        <f t="shared" si="378"/>
        <v>-6.7928902569428296E-2</v>
      </c>
      <c r="R157" s="7">
        <f t="shared" si="379"/>
        <v>-2.1454941404061456E-2</v>
      </c>
    </row>
    <row r="158" spans="1:18" x14ac:dyDescent="0.25">
      <c r="A158" s="78" t="s">
        <v>5</v>
      </c>
      <c r="B158" s="6">
        <f>+'[1]CONSUMO DOMESTICO VARIEDAD'!J131/10000</f>
        <v>90.293899999999994</v>
      </c>
      <c r="C158" s="6">
        <f>+'[1]CONSUMO DOMESTICO VARIEDAD'!J143/10000</f>
        <v>83.388800000000003</v>
      </c>
      <c r="D158" s="6">
        <f>+'[1]CONSUMO DOMESTICO VARIEDAD'!J155/10000</f>
        <v>78.863500000000002</v>
      </c>
      <c r="E158" s="6">
        <f>+'[1]CONSUMO DOMESTICO VARIEDAD'!J167/10000</f>
        <v>84.476500000000001</v>
      </c>
      <c r="F158" s="6">
        <f>+'[1]CONSUMO DOMESTICO VARIEDAD'!J179/10000</f>
        <v>85.673500000000004</v>
      </c>
      <c r="G158" s="73"/>
      <c r="H158" s="7"/>
      <c r="I158" s="2"/>
      <c r="J158" s="78" t="s">
        <v>5</v>
      </c>
      <c r="K158" s="6">
        <f>+SUM('[1]CONSUMO DOMESTICO VARIEDAD'!J120:J131)/10000</f>
        <v>972.14110099999994</v>
      </c>
      <c r="L158" s="6">
        <f>+SUM(C151:C158)+SUM(B159:B162)</f>
        <v>914.32950000000005</v>
      </c>
      <c r="M158" s="6">
        <f t="shared" ref="M158:N158" si="383">+SUM(D151:D158)+SUM(C159:C162)</f>
        <v>866.58549999999991</v>
      </c>
      <c r="N158" s="6">
        <f t="shared" si="383"/>
        <v>852.86860000000001</v>
      </c>
      <c r="O158" s="105">
        <f t="shared" ref="O158" si="384">+SUM(F151:F158)+SUM(E159:E162)</f>
        <v>932.54430000000002</v>
      </c>
      <c r="P158" s="73"/>
      <c r="Q158" s="117"/>
      <c r="R158" s="8"/>
    </row>
    <row r="159" spans="1:18" x14ac:dyDescent="0.25">
      <c r="A159" s="78" t="s">
        <v>6</v>
      </c>
      <c r="B159" s="6">
        <f>+'[1]CONSUMO DOMESTICO VARIEDAD'!J132/10000</f>
        <v>90.968999999999994</v>
      </c>
      <c r="C159" s="6">
        <f>+'[1]CONSUMO DOMESTICO VARIEDAD'!J144/10000</f>
        <v>84.113399999999999</v>
      </c>
      <c r="D159" s="6">
        <f>+'[1]CONSUMO DOMESTICO VARIEDAD'!J156/10000</f>
        <v>72.561199999999999</v>
      </c>
      <c r="E159" s="6">
        <f>+'[1]CONSUMO DOMESTICO VARIEDAD'!J168/10000</f>
        <v>79.028000000000006</v>
      </c>
      <c r="F159" s="6">
        <f>+'[1]CONSUMO DOMESTICO VARIEDAD'!J180/10000</f>
        <v>86.1584</v>
      </c>
      <c r="G159" s="73"/>
      <c r="H159" s="7"/>
      <c r="I159" s="2"/>
      <c r="J159" s="78" t="s">
        <v>6</v>
      </c>
      <c r="K159" s="6">
        <f>+SUM('[1]CONSUMO DOMESTICO VARIEDAD'!J121:J132)/10000</f>
        <v>972.76155700000004</v>
      </c>
      <c r="L159" s="6">
        <f>+SUM(C151:C159)+SUM(B160:B162)</f>
        <v>907.47389999999996</v>
      </c>
      <c r="M159" s="6">
        <f t="shared" ref="M159:N159" si="385">+SUM(D151:D159)+SUM(C160:C162)</f>
        <v>855.03329999999994</v>
      </c>
      <c r="N159" s="6">
        <f t="shared" si="385"/>
        <v>859.33539999999994</v>
      </c>
      <c r="O159" s="105">
        <f t="shared" ref="O159" si="386">+SUM(F151:F159)+SUM(E160:E162)</f>
        <v>939.67470000000003</v>
      </c>
      <c r="P159" s="73"/>
      <c r="Q159" s="117"/>
      <c r="R159" s="8"/>
    </row>
    <row r="160" spans="1:18" x14ac:dyDescent="0.25">
      <c r="A160" s="78" t="s">
        <v>7</v>
      </c>
      <c r="B160" s="6">
        <f>+'[1]CONSUMO DOMESTICO VARIEDAD'!J133/10000</f>
        <v>83.134399999999999</v>
      </c>
      <c r="C160" s="6">
        <f>+'[1]CONSUMO DOMESTICO VARIEDAD'!J145/10000</f>
        <v>78.059299999999993</v>
      </c>
      <c r="D160" s="6">
        <f>+'[1]CONSUMO DOMESTICO VARIEDAD'!J157/10000</f>
        <v>70.200900000000004</v>
      </c>
      <c r="E160" s="6">
        <f>+'[1]CONSUMO DOMESTICO VARIEDAD'!J169/10000</f>
        <v>82.063500000000005</v>
      </c>
      <c r="F160" s="6">
        <f>+'[1]CONSUMO DOMESTICO VARIEDAD'!J181/10000</f>
        <v>83.119900000000001</v>
      </c>
      <c r="G160" s="73"/>
      <c r="H160" s="7"/>
      <c r="I160" s="2"/>
      <c r="J160" s="78" t="s">
        <v>7</v>
      </c>
      <c r="K160" s="6">
        <f>+SUM('[1]CONSUMO DOMESTICO VARIEDAD'!J122:J133)/10000</f>
        <v>961.08738100000005</v>
      </c>
      <c r="L160" s="6">
        <f>+SUM(C151:C160)+SUM(B161:B162)</f>
        <v>902.39879999999994</v>
      </c>
      <c r="M160" s="6">
        <f t="shared" ref="M160:N160" si="387">+SUM(D151:D160)+SUM(C161:C162)</f>
        <v>847.17489999999998</v>
      </c>
      <c r="N160" s="6">
        <f t="shared" si="387"/>
        <v>871.19799999999987</v>
      </c>
      <c r="O160" s="105">
        <f t="shared" ref="O160" si="388">+SUM(F151:F160)+SUM(E161:E162)</f>
        <v>940.73110000000008</v>
      </c>
      <c r="P160" s="73"/>
      <c r="Q160" s="117"/>
      <c r="R160" s="8"/>
    </row>
    <row r="161" spans="1:18" x14ac:dyDescent="0.25">
      <c r="A161" s="78" t="s">
        <v>8</v>
      </c>
      <c r="B161" s="6">
        <f>+'[1]CONSUMO DOMESTICO VARIEDAD'!J134/10000</f>
        <v>79.772199999999998</v>
      </c>
      <c r="C161" s="6">
        <f>+'[1]CONSUMO DOMESTICO VARIEDAD'!J146/10000</f>
        <v>77.701700000000002</v>
      </c>
      <c r="D161" s="6">
        <f>+'[1]CONSUMO DOMESTICO VARIEDAD'!J158/10000</f>
        <v>68.101699999999994</v>
      </c>
      <c r="E161" s="6">
        <f>+'[1]CONSUMO DOMESTICO VARIEDAD'!J170/10000</f>
        <v>77.373199999999997</v>
      </c>
      <c r="F161" s="6">
        <f>+'[1]CONSUMO DOMESTICO VARIEDAD'!J182/10000</f>
        <v>76.189899999999994</v>
      </c>
      <c r="G161" s="73"/>
      <c r="H161" s="7"/>
      <c r="I161" s="2"/>
      <c r="J161" s="78" t="s">
        <v>8</v>
      </c>
      <c r="K161" s="6">
        <f>+SUM('[1]CONSUMO DOMESTICO VARIEDAD'!J123:J134)/10000</f>
        <v>952.13688100000002</v>
      </c>
      <c r="L161" s="6">
        <f>+SUM(C151:C161)+SUM(B162)</f>
        <v>900.3282999999999</v>
      </c>
      <c r="M161" s="6">
        <f t="shared" ref="M161:N161" si="389">+SUM(D151:D161)+SUM(C162)</f>
        <v>837.57490000000007</v>
      </c>
      <c r="N161" s="6">
        <f t="shared" si="389"/>
        <v>880.46949999999993</v>
      </c>
      <c r="O161" s="105">
        <f t="shared" ref="O161" si="390">+SUM(F151:F161)+SUM(E162)</f>
        <v>939.54780000000005</v>
      </c>
      <c r="P161" s="73"/>
      <c r="Q161" s="117"/>
      <c r="R161" s="8"/>
    </row>
    <row r="162" spans="1:18" x14ac:dyDescent="0.25">
      <c r="A162" s="78" t="s">
        <v>9</v>
      </c>
      <c r="B162" s="6">
        <f>+'[1]CONSUMO DOMESTICO VARIEDAD'!J135/10000</f>
        <v>73.992900000000006</v>
      </c>
      <c r="C162" s="6">
        <f>+'[1]CONSUMO DOMESTICO VARIEDAD'!J147/10000</f>
        <v>66.167599999999993</v>
      </c>
      <c r="D162" s="6">
        <f>+'[1]CONSUMO DOMESTICO VARIEDAD'!J159/10000</f>
        <v>68.194800000000001</v>
      </c>
      <c r="E162" s="6">
        <f>+'[1]CONSUMO DOMESTICO VARIEDAD'!J171/10000</f>
        <v>72.9846</v>
      </c>
      <c r="F162" s="6">
        <f>+'[1]CONSUMO DOMESTICO VARIEDAD'!J183/10000</f>
        <v>75.193200000000004</v>
      </c>
      <c r="G162" s="73"/>
      <c r="H162" s="7"/>
      <c r="I162" s="2"/>
      <c r="J162" s="78" t="s">
        <v>9</v>
      </c>
      <c r="K162" s="6">
        <f>+SUM('[1]CONSUMO DOMESTICO VARIEDAD'!J124:J135)/10000</f>
        <v>941.63800000000003</v>
      </c>
      <c r="L162" s="6">
        <f>+SUM(C151:C162)</f>
        <v>892.50299999999993</v>
      </c>
      <c r="M162" s="6">
        <f t="shared" ref="M162:N162" si="391">+SUM(D151:D162)</f>
        <v>839.60210000000006</v>
      </c>
      <c r="N162" s="6">
        <f t="shared" si="391"/>
        <v>885.25929999999994</v>
      </c>
      <c r="O162" s="105">
        <f t="shared" ref="O162" si="392">+SUM(F151:F162)</f>
        <v>941.7564000000001</v>
      </c>
      <c r="P162" s="73"/>
      <c r="Q162" s="117"/>
      <c r="R162" s="8"/>
    </row>
    <row r="163" spans="1:18" ht="25.5" x14ac:dyDescent="0.25">
      <c r="A163" s="89" t="s">
        <v>13</v>
      </c>
      <c r="B163" s="90">
        <f>SUM(B151:B162)</f>
        <v>941.63799999999992</v>
      </c>
      <c r="C163" s="90">
        <f t="shared" ref="C163:F163" si="393">SUM(C151:C162)</f>
        <v>892.50299999999993</v>
      </c>
      <c r="D163" s="90">
        <f t="shared" si="393"/>
        <v>839.60210000000006</v>
      </c>
      <c r="E163" s="90">
        <f t="shared" si="393"/>
        <v>885.25929999999994</v>
      </c>
      <c r="F163" s="90">
        <f t="shared" si="393"/>
        <v>941.7564000000001</v>
      </c>
      <c r="G163" s="91"/>
      <c r="H163" s="92"/>
      <c r="I163" s="3"/>
      <c r="J163" s="79" t="s">
        <v>14</v>
      </c>
      <c r="K163" s="82">
        <f>+AVERAGE(K151:K162)</f>
        <v>984.03768758333342</v>
      </c>
      <c r="L163" s="82">
        <f>+AVERAGE(L151:L162)</f>
        <v>912.20048333333318</v>
      </c>
      <c r="M163" s="82">
        <f t="shared" ref="M163:P163" si="394">+AVERAGE(M151:M162)</f>
        <v>870.27951666666661</v>
      </c>
      <c r="N163" s="82">
        <f t="shared" si="394"/>
        <v>854.60643333333326</v>
      </c>
      <c r="O163" s="106">
        <f t="shared" si="394"/>
        <v>918.24015000000009</v>
      </c>
      <c r="P163" s="83">
        <f t="shared" si="394"/>
        <v>909.5183428571429</v>
      </c>
      <c r="Q163" s="118">
        <f t="shared" ref="Q163" si="395">+P163/O163-1</f>
        <v>-9.4983944481813465E-3</v>
      </c>
      <c r="R163" s="113">
        <f t="shared" ref="R163" si="396">+POWER(P163/K163,0.2)-1</f>
        <v>-1.5626426564203988E-2</v>
      </c>
    </row>
    <row r="164" spans="1:18" ht="26.25" thickBot="1" x14ac:dyDescent="0.3">
      <c r="A164" s="167" t="s">
        <v>12</v>
      </c>
      <c r="B164" s="168"/>
      <c r="C164" s="168">
        <f>+C163/B163-1</f>
        <v>-5.2180349561083972E-2</v>
      </c>
      <c r="D164" s="168">
        <f t="shared" ref="D164:F164" si="397">+D163/C163-1</f>
        <v>-5.9272517851480466E-2</v>
      </c>
      <c r="E164" s="168">
        <f t="shared" si="397"/>
        <v>5.4379568607558104E-2</v>
      </c>
      <c r="F164" s="168">
        <f t="shared" si="397"/>
        <v>6.3819832223169115E-2</v>
      </c>
      <c r="G164" s="169"/>
      <c r="H164" s="170"/>
      <c r="I164" s="3"/>
      <c r="J164" s="171" t="s">
        <v>12</v>
      </c>
      <c r="K164" s="172"/>
      <c r="L164" s="172">
        <f>+L163/K163-1</f>
        <v>-7.300249284803606E-2</v>
      </c>
      <c r="M164" s="172">
        <f t="shared" ref="M164:P164" si="398">+M163/L163-1</f>
        <v>-4.5955869825326512E-2</v>
      </c>
      <c r="N164" s="172">
        <f t="shared" si="398"/>
        <v>-1.800925223813632E-2</v>
      </c>
      <c r="O164" s="173">
        <f t="shared" si="398"/>
        <v>7.4459674283597233E-2</v>
      </c>
      <c r="P164" s="174">
        <f t="shared" si="398"/>
        <v>-9.4983944481813465E-3</v>
      </c>
      <c r="Q164" s="174"/>
      <c r="R164" s="175"/>
    </row>
  </sheetData>
  <mergeCells count="21">
    <mergeCell ref="A1:R1"/>
    <mergeCell ref="A2:R2"/>
    <mergeCell ref="A3:R3"/>
    <mergeCell ref="A5:H5"/>
    <mergeCell ref="J5:R5"/>
    <mergeCell ref="A23:H23"/>
    <mergeCell ref="J23:R23"/>
    <mergeCell ref="A41:H41"/>
    <mergeCell ref="J41:R41"/>
    <mergeCell ref="A59:H59"/>
    <mergeCell ref="J59:R59"/>
    <mergeCell ref="A131:H131"/>
    <mergeCell ref="J131:R131"/>
    <mergeCell ref="A149:H149"/>
    <mergeCell ref="J149:R149"/>
    <mergeCell ref="A77:H77"/>
    <mergeCell ref="J77:R77"/>
    <mergeCell ref="A95:H95"/>
    <mergeCell ref="J95:R95"/>
    <mergeCell ref="A113:H113"/>
    <mergeCell ref="J113:R113"/>
  </mergeCells>
  <hyperlinks>
    <hyperlink ref="T1" location="INDICE!A1" display="VOLVER INDICE" xr:uid="{11E1A598-975F-4DA0-9591-DB1D545B93C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Resumen DOMESTICO</vt:lpstr>
      <vt:lpstr>Resumen EXPORTACION</vt:lpstr>
      <vt:lpstr>Resumen TOTAL</vt:lpstr>
      <vt:lpstr>Resumen PRECIO TRASLADO</vt:lpstr>
      <vt:lpstr>Despacho por tipo</vt:lpstr>
      <vt:lpstr>Despacho por envase</vt:lpstr>
      <vt:lpstr>Despacho por color</vt:lpstr>
      <vt:lpstr>Despacho por variedad</vt:lpstr>
      <vt:lpstr>Exportación por tipo</vt:lpstr>
      <vt:lpstr>Exportación por envase</vt:lpstr>
      <vt:lpstr>Exportación por varietal</vt:lpstr>
      <vt:lpstr>Exportación por país</vt:lpstr>
      <vt:lpstr>Venta total por tipo</vt:lpstr>
      <vt:lpstr>Precio Vino de Traslado Color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</dc:creator>
  <cp:lastModifiedBy>Javier</cp:lastModifiedBy>
  <dcterms:created xsi:type="dcterms:W3CDTF">2021-08-03T20:05:57Z</dcterms:created>
  <dcterms:modified xsi:type="dcterms:W3CDTF">2021-10-21T21:16:19Z</dcterms:modified>
</cp:coreProperties>
</file>